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uide" sheetId="1" state="visible" r:id="rId1"/>
    <sheet xmlns:r="http://schemas.openxmlformats.org/officeDocument/2006/relationships" name="Setup" sheetId="2" state="visible" r:id="rId2"/>
    <sheet xmlns:r="http://schemas.openxmlformats.org/officeDocument/2006/relationships" name="Scoring" sheetId="3" state="visible" r:id="rId3"/>
    <sheet xmlns:r="http://schemas.openxmlformats.org/officeDocument/2006/relationships" name="Comparison" sheetId="4" state="visible" r:id="rId4"/>
    <sheet xmlns:r="http://schemas.openxmlformats.org/officeDocument/2006/relationships" name="PoC Log" sheetId="5" state="visible" r:id="rId5"/>
    <sheet xmlns:r="http://schemas.openxmlformats.org/officeDocument/2006/relationships" name="Questionnaire" sheetId="6" state="visible" r:id="rId6"/>
  </sheets>
  <definedNames>
    <definedName name="_xlnm.Print_Titles" localSheetId="2">'Scoring'!$4:$4</definedName>
    <definedName name="_xlnm.Print_Titles" localSheetId="5">'Questionnaire'!$5:$5</definedName>
  </definedNames>
  <calcPr calcId="124519" fullCalcOnLoad="1"/>
</workbook>
</file>

<file path=xl/styles.xml><?xml version="1.0" encoding="utf-8"?>
<styleSheet xmlns="http://schemas.openxmlformats.org/spreadsheetml/2006/main">
  <numFmts count="1">
    <numFmt numFmtId="164" formatCode="0.0"/>
  </numFmts>
  <fonts count="17">
    <font>
      <name val="Calibri"/>
      <family val="2"/>
      <color theme="1"/>
      <sz val="11"/>
      <scheme val="minor"/>
    </font>
    <font>
      <name val="Arial"/>
      <b val="1"/>
      <color rgb="00FFFFFF"/>
      <sz val="16"/>
    </font>
    <font>
      <name val="Arial"/>
      <i val="1"/>
      <color rgb="006B6B6B"/>
      <sz val="9"/>
    </font>
    <font>
      <name val="Arial"/>
      <b val="1"/>
      <color rgb="00FFFFFF"/>
      <sz val="11"/>
    </font>
    <font>
      <name val="Arial"/>
      <b val="1"/>
      <color rgb="001A1A1A"/>
      <sz val="10"/>
    </font>
    <font>
      <name val="Arial"/>
      <color rgb="001A1A1A"/>
      <sz val="10"/>
    </font>
    <font>
      <name val="Arial"/>
      <b val="1"/>
      <color rgb="00FFFFFF"/>
      <sz val="10"/>
    </font>
    <font>
      <name val="Arial"/>
      <b val="1"/>
      <color rgb="000B2545"/>
      <sz val="10"/>
    </font>
    <font>
      <name val="Arial"/>
      <b val="1"/>
      <color rgb="002E7D32"/>
      <sz val="10"/>
    </font>
    <font>
      <name val="Arial"/>
      <b val="1"/>
      <color rgb="006B6B6B"/>
      <sz val="9"/>
    </font>
    <font>
      <name val="Arial"/>
      <b val="1"/>
      <color rgb="001A1A1A"/>
      <sz val="11"/>
    </font>
    <font>
      <name val="Arial"/>
      <b val="1"/>
      <color rgb="000B2545"/>
      <sz val="11"/>
    </font>
    <font>
      <name val="Arial"/>
      <b val="1"/>
      <color rgb="00FFFFFF"/>
      <sz val="12"/>
    </font>
    <font>
      <name val="Arial"/>
      <b val="1"/>
      <color rgb="00FFFFFF"/>
      <sz val="14"/>
    </font>
    <font>
      <name val="Arial"/>
      <color rgb="001A1A1A"/>
      <sz val="9"/>
    </font>
    <font>
      <name val="Arial"/>
      <b val="1"/>
      <color rgb="00FFFFFF"/>
      <sz val="18"/>
    </font>
    <font>
      <name val="Arial"/>
      <color rgb="006B6B6B"/>
      <sz val="10"/>
    </font>
  </fonts>
  <fills count="11">
    <fill>
      <patternFill/>
    </fill>
    <fill>
      <patternFill patternType="gray125"/>
    </fill>
    <fill>
      <patternFill patternType="solid">
        <fgColor rgb="000B2545"/>
      </patternFill>
    </fill>
    <fill>
      <patternFill patternType="solid">
        <fgColor rgb="0013315C"/>
      </patternFill>
    </fill>
    <fill>
      <patternFill patternType="solid">
        <fgColor rgb="00FFF4BF"/>
      </patternFill>
    </fill>
    <fill>
      <patternFill patternType="solid">
        <fgColor rgb="00EEF3F8"/>
      </patternFill>
    </fill>
    <fill>
      <patternFill patternType="solid">
        <fgColor rgb="00F5F5F5"/>
      </patternFill>
    </fill>
    <fill>
      <patternFill patternType="solid">
        <fgColor rgb="00FFFFFF"/>
      </patternFill>
    </fill>
    <fill>
      <patternFill patternType="solid">
        <fgColor rgb="00D9EAD3"/>
      </patternFill>
    </fill>
    <fill>
      <patternFill patternType="solid">
        <fgColor rgb="00FCE8B2"/>
      </patternFill>
    </fill>
    <fill>
      <patternFill patternType="solid">
        <fgColor rgb="00F4CCCC"/>
      </patternFill>
    </fill>
  </fills>
  <borders count="4">
    <border>
      <left/>
      <right/>
      <top/>
      <bottom/>
      <diagonal/>
    </border>
    <border>
      <left style="thin">
        <color rgb="00BFBFBF"/>
      </left>
      <right style="thin">
        <color rgb="00BFBFBF"/>
      </right>
      <top style="thin">
        <color rgb="00BFBFBF"/>
      </top>
      <bottom style="thin">
        <color rgb="00BFBFBF"/>
      </bottom>
    </border>
    <border>
      <left style="thin">
        <color rgb="000B2545"/>
      </left>
      <right style="thin">
        <color rgb="000B2545"/>
      </right>
      <top style="thin">
        <color rgb="000B2545"/>
      </top>
      <bottom style="thin">
        <color rgb="000B2545"/>
      </bottom>
    </border>
    <border>
      <left style="thin">
        <color rgb="00E0E0E0"/>
      </left>
      <right style="thin">
        <color rgb="00E0E0E0"/>
      </right>
      <top style="thin">
        <color rgb="00E0E0E0"/>
      </top>
      <bottom style="thin">
        <color rgb="00E0E0E0"/>
      </bottom>
    </border>
  </borders>
  <cellStyleXfs count="1">
    <xf numFmtId="0" fontId="0" fillId="0" borderId="0"/>
  </cellStyleXfs>
  <cellXfs count="75">
    <xf numFmtId="0" fontId="0" fillId="0" borderId="0" pivotButton="0" quotePrefix="0" xfId="0"/>
    <xf numFmtId="0" fontId="15" fillId="2" borderId="0" applyAlignment="1" pivotButton="0" quotePrefix="0" xfId="0">
      <alignment horizontal="left" vertical="center" wrapText="1" indent="1"/>
    </xf>
    <xf numFmtId="0" fontId="0" fillId="2" borderId="0" pivotButton="0" quotePrefix="0" xfId="0"/>
    <xf numFmtId="0" fontId="16" fillId="0" borderId="0" pivotButton="0" quotePrefix="0" xfId="0"/>
    <xf numFmtId="0" fontId="3" fillId="3" borderId="0" applyAlignment="1" pivotButton="0" quotePrefix="0" xfId="0">
      <alignment horizontal="left" vertical="center" wrapText="1" indent="1"/>
    </xf>
    <xf numFmtId="0" fontId="0" fillId="3" borderId="0" pivotButton="0" quotePrefix="0" xfId="0"/>
    <xf numFmtId="0" fontId="7" fillId="0" borderId="3" applyAlignment="1" pivotButton="0" quotePrefix="0" xfId="0">
      <alignment horizontal="left" vertical="top" wrapText="1" indent="1"/>
    </xf>
    <xf numFmtId="0" fontId="5" fillId="0" borderId="3" applyAlignment="1" pivotButton="0" quotePrefix="0" xfId="0">
      <alignment horizontal="left" vertical="top" wrapText="1" indent="1"/>
    </xf>
    <xf numFmtId="0" fontId="7" fillId="4" borderId="3" applyAlignment="1" pivotButton="0" quotePrefix="0" xfId="0">
      <alignment horizontal="left" vertical="top" wrapText="1" indent="1"/>
    </xf>
    <xf numFmtId="0" fontId="7" fillId="8" borderId="3" applyAlignment="1" pivotButton="0" quotePrefix="0" xfId="0">
      <alignment horizontal="left" vertical="top" wrapText="1" indent="1"/>
    </xf>
    <xf numFmtId="0" fontId="7" fillId="9" borderId="3" applyAlignment="1" pivotButton="0" quotePrefix="0" xfId="0">
      <alignment horizontal="left" vertical="top" wrapText="1" indent="1"/>
    </xf>
    <xf numFmtId="0" fontId="7" fillId="10" borderId="3" applyAlignment="1" pivotButton="0" quotePrefix="0" xfId="0">
      <alignment horizontal="left" vertical="top" wrapText="1" indent="1"/>
    </xf>
    <xf numFmtId="0" fontId="2" fillId="0" borderId="0" pivotButton="0" quotePrefix="0" xfId="0"/>
    <xf numFmtId="0" fontId="1" fillId="2" borderId="0" applyAlignment="1" pivotButton="0" quotePrefix="0" xfId="0">
      <alignment horizontal="left" vertical="center" wrapText="1" indent="1"/>
    </xf>
    <xf numFmtId="0" fontId="4" fillId="0" borderId="0" pivotButton="0" quotePrefix="0" xfId="0"/>
    <xf numFmtId="0" fontId="5" fillId="4" borderId="1" applyAlignment="1" pivotButton="0" quotePrefix="0" xfId="0">
      <alignment horizontal="left" vertical="center" wrapText="1" indent="1"/>
    </xf>
    <xf numFmtId="0" fontId="0" fillId="4" borderId="1" pivotButton="0" quotePrefix="0" xfId="0"/>
    <xf numFmtId="0" fontId="4" fillId="4" borderId="1" applyAlignment="1" pivotButton="0" quotePrefix="0" xfId="0">
      <alignment horizontal="center" vertical="center" wrapText="1"/>
    </xf>
    <xf numFmtId="0" fontId="6" fillId="2" borderId="1" applyAlignment="1" pivotButton="0" quotePrefix="0" xfId="0">
      <alignment horizontal="center" vertical="center" wrapText="1"/>
    </xf>
    <xf numFmtId="0" fontId="5" fillId="0" borderId="1" applyAlignment="1" pivotButton="0" quotePrefix="0" xfId="0">
      <alignment horizontal="left" vertical="center" wrapText="1" indent="1"/>
    </xf>
    <xf numFmtId="0" fontId="5" fillId="0" borderId="1" applyAlignment="1" pivotButton="0" quotePrefix="0" xfId="0">
      <alignment horizontal="center" vertical="center" wrapText="1"/>
    </xf>
    <xf numFmtId="0" fontId="5" fillId="4" borderId="1" applyAlignment="1" pivotButton="0" quotePrefix="0" xfId="0">
      <alignment horizontal="center" vertical="center" wrapText="1"/>
    </xf>
    <xf numFmtId="0" fontId="7" fillId="5" borderId="1" applyAlignment="1" pivotButton="0" quotePrefix="0" xfId="0">
      <alignment horizontal="center" vertical="center" wrapText="1"/>
    </xf>
    <xf numFmtId="0" fontId="5" fillId="6" borderId="1" applyAlignment="1" pivotButton="0" quotePrefix="0" xfId="0">
      <alignment horizontal="left" vertical="center" wrapText="1" indent="1"/>
    </xf>
    <xf numFmtId="0" fontId="5" fillId="6" borderId="1" applyAlignment="1" pivotButton="0" quotePrefix="0" xfId="0">
      <alignment horizontal="center" vertical="center" wrapText="1"/>
    </xf>
    <xf numFmtId="0" fontId="4" fillId="0" borderId="1" pivotButton="0" quotePrefix="0" xfId="0"/>
    <xf numFmtId="0" fontId="4" fillId="5" borderId="1" applyAlignment="1" pivotButton="0" quotePrefix="0" xfId="0">
      <alignment horizontal="center" vertical="center" wrapText="1"/>
    </xf>
    <xf numFmtId="0" fontId="8" fillId="0" borderId="0" pivotButton="0" quotePrefix="0" xfId="0"/>
    <xf numFmtId="0" fontId="6" fillId="2" borderId="2" applyAlignment="1" pivotButton="0" quotePrefix="0" xfId="0">
      <alignment horizontal="center" vertical="center" wrapText="1"/>
    </xf>
    <xf numFmtId="0" fontId="6" fillId="3" borderId="2" applyAlignment="1" pivotButton="0" quotePrefix="0" xfId="0">
      <alignment horizontal="center" vertical="center" wrapText="1"/>
    </xf>
    <xf numFmtId="0" fontId="9" fillId="0" borderId="3" applyAlignment="1" pivotButton="0" quotePrefix="0" xfId="0">
      <alignment horizontal="center" vertical="center" wrapText="1"/>
    </xf>
    <xf numFmtId="0" fontId="5" fillId="0" borderId="3" applyAlignment="1" pivotButton="0" quotePrefix="0" xfId="0">
      <alignment horizontal="left" vertical="center" wrapText="1" indent="1"/>
    </xf>
    <xf numFmtId="0" fontId="2" fillId="0" borderId="3" applyAlignment="1" pivotButton="0" quotePrefix="0" xfId="0">
      <alignment horizontal="left" vertical="center" wrapText="1" indent="1"/>
    </xf>
    <xf numFmtId="0" fontId="4" fillId="4" borderId="3" applyAlignment="1" pivotButton="0" quotePrefix="0" xfId="0">
      <alignment horizontal="center" vertical="center" wrapText="1"/>
    </xf>
    <xf numFmtId="0" fontId="0" fillId="0" borderId="3" pivotButton="0" quotePrefix="0" xfId="0"/>
    <xf numFmtId="0" fontId="7" fillId="5" borderId="1" applyAlignment="1" pivotButton="0" quotePrefix="0" xfId="0">
      <alignment horizontal="right" vertical="center" indent="1"/>
    </xf>
    <xf numFmtId="0" fontId="0" fillId="5" borderId="1" pivotButton="0" quotePrefix="0" xfId="0"/>
    <xf numFmtId="0" fontId="3" fillId="2" borderId="0" applyAlignment="1" pivotButton="0" quotePrefix="0" xfId="0">
      <alignment horizontal="left" vertical="center" wrapText="1" indent="1"/>
    </xf>
    <xf numFmtId="0" fontId="3" fillId="2" borderId="0" applyAlignment="1" pivotButton="0" quotePrefix="0" xfId="0">
      <alignment horizontal="center" vertical="center" wrapText="1"/>
    </xf>
    <xf numFmtId="0" fontId="0" fillId="5" borderId="0" pivotButton="0" quotePrefix="0" xfId="0"/>
    <xf numFmtId="0" fontId="2" fillId="5" borderId="0" applyAlignment="1" pivotButton="0" quotePrefix="0" xfId="0">
      <alignment horizontal="left" vertical="center" wrapText="1" indent="1"/>
    </xf>
    <xf numFmtId="0" fontId="4" fillId="0" borderId="3" applyAlignment="1" pivotButton="0" quotePrefix="0" xfId="0">
      <alignment horizontal="left" vertical="center" wrapText="1" indent="1"/>
    </xf>
    <xf numFmtId="1" fontId="10" fillId="4" borderId="3" applyAlignment="1" pivotButton="0" quotePrefix="0" xfId="0">
      <alignment horizontal="center" vertical="center" wrapText="1"/>
    </xf>
    <xf numFmtId="0" fontId="7" fillId="0" borderId="3" applyAlignment="1" pivotButton="0" quotePrefix="0" xfId="0">
      <alignment horizontal="center" vertical="center" wrapText="1"/>
    </xf>
    <xf numFmtId="164" fontId="11" fillId="5" borderId="1" applyAlignment="1" pivotButton="0" quotePrefix="0" xfId="0">
      <alignment horizontal="center" vertical="center" wrapText="1"/>
    </xf>
    <xf numFmtId="0" fontId="12" fillId="2" borderId="0" applyAlignment="1" pivotButton="0" quotePrefix="0" xfId="0">
      <alignment horizontal="left" vertical="center" wrapText="1" indent="1"/>
    </xf>
    <xf numFmtId="164" fontId="13" fillId="2" borderId="0" applyAlignment="1" pivotButton="0" quotePrefix="0" xfId="0">
      <alignment horizontal="center" vertical="center" wrapText="1"/>
    </xf>
    <xf numFmtId="0" fontId="12" fillId="2" borderId="0" applyAlignment="1" pivotButton="0" quotePrefix="0" xfId="0">
      <alignment horizontal="center" vertical="center" wrapText="1"/>
    </xf>
    <xf numFmtId="0" fontId="10" fillId="0" borderId="1" applyAlignment="1" pivotButton="0" quotePrefix="0" xfId="0">
      <alignment horizontal="center" vertical="center" wrapText="1"/>
    </xf>
    <xf numFmtId="0" fontId="4" fillId="5" borderId="1" applyAlignment="1" pivotButton="0" quotePrefix="0" xfId="0">
      <alignment horizontal="left" vertical="center" wrapText="1" indent="1"/>
    </xf>
    <xf numFmtId="0" fontId="5" fillId="7" borderId="3" applyAlignment="1" pivotButton="0" quotePrefix="0" xfId="0">
      <alignment horizontal="left" vertical="center" wrapText="1" indent="1"/>
    </xf>
    <xf numFmtId="0" fontId="0" fillId="7" borderId="3" applyAlignment="1" pivotButton="0" quotePrefix="0" xfId="0">
      <alignment horizontal="center" vertical="center" wrapText="1"/>
    </xf>
    <xf numFmtId="164" fontId="5" fillId="7" borderId="3" applyAlignment="1" pivotButton="0" quotePrefix="0" xfId="0">
      <alignment horizontal="center" vertical="center" wrapText="1"/>
    </xf>
    <xf numFmtId="0" fontId="5" fillId="6" borderId="3" applyAlignment="1" pivotButton="0" quotePrefix="0" xfId="0">
      <alignment horizontal="left" vertical="center" wrapText="1" indent="1"/>
    </xf>
    <xf numFmtId="0" fontId="0" fillId="6" borderId="3" applyAlignment="1" pivotButton="0" quotePrefix="0" xfId="0">
      <alignment horizontal="center" vertical="center" wrapText="1"/>
    </xf>
    <xf numFmtId="164" fontId="5" fillId="6" borderId="3" applyAlignment="1" pivotButton="0" quotePrefix="0" xfId="0">
      <alignment horizontal="center" vertical="center" wrapText="1"/>
    </xf>
    <xf numFmtId="0" fontId="3" fillId="2" borderId="2" applyAlignment="1" pivotButton="0" quotePrefix="0" xfId="0">
      <alignment horizontal="left" vertical="center" wrapText="1" indent="1"/>
    </xf>
    <xf numFmtId="0" fontId="3" fillId="2" borderId="2" applyAlignment="1" pivotButton="0" quotePrefix="0" xfId="0">
      <alignment horizontal="center" vertical="center" wrapText="1"/>
    </xf>
    <xf numFmtId="164" fontId="12" fillId="2" borderId="2" applyAlignment="1" pivotButton="0" quotePrefix="0" xfId="0">
      <alignment horizontal="center" vertical="center" wrapText="1"/>
    </xf>
    <xf numFmtId="0" fontId="0" fillId="0" borderId="1" pivotButton="0" quotePrefix="0" xfId="0"/>
    <xf numFmtId="0" fontId="4" fillId="0" borderId="1" applyAlignment="1" pivotButton="0" quotePrefix="0" xfId="0">
      <alignment horizontal="center" vertical="center" wrapText="1"/>
    </xf>
    <xf numFmtId="0" fontId="6" fillId="3" borderId="0" applyAlignment="1" pivotButton="0" quotePrefix="0" xfId="0">
      <alignment horizontal="left" vertical="center" wrapText="1" indent="1"/>
    </xf>
    <xf numFmtId="0" fontId="6" fillId="2" borderId="2" pivotButton="0" quotePrefix="0" xfId="0"/>
    <xf numFmtId="0" fontId="0" fillId="2" borderId="2" pivotButton="0" quotePrefix="0" xfId="0"/>
    <xf numFmtId="0" fontId="0" fillId="7" borderId="3" pivotButton="0" quotePrefix="0" xfId="0"/>
    <xf numFmtId="9" fontId="5" fillId="7" borderId="3" applyAlignment="1" pivotButton="0" quotePrefix="0" xfId="0">
      <alignment horizontal="center" vertical="center" wrapText="1"/>
    </xf>
    <xf numFmtId="0" fontId="0" fillId="6" borderId="3" pivotButton="0" quotePrefix="0" xfId="0"/>
    <xf numFmtId="9" fontId="5" fillId="6" borderId="3" applyAlignment="1" pivotButton="0" quotePrefix="0" xfId="0">
      <alignment horizontal="center" vertical="center" wrapText="1"/>
    </xf>
    <xf numFmtId="0" fontId="0" fillId="4" borderId="3" applyAlignment="1" pivotButton="0" quotePrefix="0" xfId="0">
      <alignment horizontal="left" vertical="top" wrapText="1" indent="1"/>
    </xf>
    <xf numFmtId="0" fontId="9" fillId="6" borderId="3" applyAlignment="1" pivotButton="0" quotePrefix="0" xfId="0">
      <alignment horizontal="center" vertical="center" wrapText="1"/>
    </xf>
    <xf numFmtId="0" fontId="14" fillId="6" borderId="3" applyAlignment="1" pivotButton="0" quotePrefix="0" xfId="0">
      <alignment horizontal="left" vertical="center" wrapText="1" indent="1"/>
    </xf>
    <xf numFmtId="0" fontId="4" fillId="6" borderId="3" applyAlignment="1" pivotButton="0" quotePrefix="0" xfId="0">
      <alignment horizontal="left" vertical="center" wrapText="1" indent="1"/>
    </xf>
    <xf numFmtId="0" fontId="2" fillId="6" borderId="3" applyAlignment="1" pivotButton="0" quotePrefix="0" xfId="0">
      <alignment horizontal="left" vertical="center" wrapText="1" indent="1"/>
    </xf>
    <xf numFmtId="0" fontId="0" fillId="4" borderId="3" applyAlignment="1" pivotButton="0" quotePrefix="0" xfId="0">
      <alignment horizontal="center" vertical="center" wrapText="1"/>
    </xf>
    <xf numFmtId="0" fontId="14" fillId="0" borderId="3" applyAlignment="1" pivotButton="0" quotePrefix="0" xfId="0">
      <alignment horizontal="left" vertical="center" wrapText="1" indent="1"/>
    </xf>
  </cellXfs>
  <cellStyles count="1">
    <cellStyle name="Normal" xfId="0" builtinId="0" hidden="0"/>
  </cellStyles>
  <dxfs count="8">
    <dxf>
      <font>
        <name val="Arial"/>
        <b val="1"/>
        <color rgb="00990000"/>
      </font>
    </dxf>
    <dxf>
      <font>
        <name val="Arial"/>
        <b val="1"/>
        <color rgb="00990000"/>
      </font>
      <fill>
        <patternFill patternType="solid">
          <fgColor rgb="00F4CCCC"/>
        </patternFill>
      </fill>
    </dxf>
    <dxf>
      <font>
        <name val="Arial"/>
        <b val="1"/>
        <color rgb="001E5631"/>
      </font>
      <fill>
        <patternFill patternType="solid">
          <fgColor rgb="00D9EAD3"/>
        </patternFill>
      </fill>
    </dxf>
    <dxf>
      <font>
        <name val="Arial"/>
        <b val="1"/>
        <color rgb="00FFFFFF"/>
      </font>
      <fill>
        <patternFill patternType="solid">
          <fgColor rgb="00990000"/>
        </patternFill>
      </fill>
    </dxf>
    <dxf>
      <fill>
        <patternFill patternType="solid">
          <fgColor rgb="002E7D32"/>
        </patternFill>
      </fill>
    </dxf>
    <dxf>
      <fill>
        <patternFill patternType="solid">
          <fgColor rgb="00B8860B"/>
        </patternFill>
      </fill>
    </dxf>
    <dxf>
      <fill>
        <patternFill patternType="solid">
          <fgColor rgb="00B71C1C"/>
        </patternFill>
      </fill>
    </dxf>
    <dxf>
      <font>
        <name val="Arial"/>
        <b val="1"/>
        <color rgb="007F6000"/>
      </font>
      <fill>
        <patternFill patternType="solid">
          <fgColor rgb="00FCE8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Total score (70 = PoC threshold)</a:t>
            </a:r>
          </a:p>
        </rich>
      </tx>
    </title>
    <plotArea>
      <barChart>
        <barDir val="col"/>
        <grouping val="clustered"/>
        <ser>
          <idx val="0"/>
          <order val="0"/>
          <spPr>
            <a:ln xmlns:a="http://schemas.openxmlformats.org/drawingml/2006/main">
              <a:prstDash val="solid"/>
            </a:ln>
          </spPr>
          <cat>
            <numRef>
              <f>'Comparison'!$D$5:$H$5</f>
            </numRef>
          </cat>
          <val>
            <numRef>
              <f>'Comparison'!$D$17:$H$17</f>
            </numRef>
          </val>
        </ser>
        <gapWidth val="150"/>
        <axId val="10"/>
        <axId val="100"/>
      </barChart>
      <catAx>
        <axId val="10"/>
        <scaling>
          <orientation val="minMax"/>
        </scaling>
        <axPos val="l"/>
        <majorTickMark val="none"/>
        <minorTickMark val="none"/>
        <crossAx val="100"/>
        <lblOffset val="100"/>
      </catAx>
      <valAx>
        <axId val="100"/>
        <scaling>
          <orientation val="minMax"/>
          <max val="100"/>
          <min val="0"/>
        </scaling>
        <axPos val="l"/>
        <majorGridlines/>
        <title>
          <tx>
            <rich>
              <a:bodyPr xmlns:a="http://schemas.openxmlformats.org/drawingml/2006/main"/>
              <a:p xmlns:a="http://schemas.openxmlformats.org/drawingml/2006/main">
                <a:pPr>
                  <a:defRPr/>
                </a:pPr>
                <a:r>
                  <a:t>Points</a:t>
                </a:r>
              </a:p>
            </rich>
          </tx>
        </title>
        <majorTickMark val="none"/>
        <minorTickMark val="none"/>
        <crossAx val="10"/>
      </valAx>
    </plotArea>
    <plotVisOnly val="1"/>
    <dispBlanksAs val="gap"/>
  </chart>
</chartSpace>
</file>

<file path=xl/charts/chart2.xml><?xml version="1.0" encoding="utf-8"?>
<chartSpace xmlns="http://schemas.openxmlformats.org/drawingml/2006/chart">
  <style val="26"/>
  <chart>
    <title>
      <tx>
        <rich>
          <a:bodyPr xmlns:a="http://schemas.openxmlformats.org/drawingml/2006/main"/>
          <a:p xmlns:a="http://schemas.openxmlformats.org/drawingml/2006/main">
            <a:pPr>
              <a:defRPr/>
            </a:pPr>
            <a:r>
              <a:t>Category attainment by vendor</a:t>
            </a:r>
          </a:p>
        </rich>
      </tx>
    </title>
    <plotArea>
      <radarChart>
        <radarStyle val="standard"/>
        <ser>
          <idx val="0"/>
          <order val="0"/>
          <tx>
            <strRef>
              <f>'Comparison'!D22</f>
            </strRef>
          </tx>
          <spPr>
            <a:ln xmlns:a="http://schemas.openxmlformats.org/drawingml/2006/main">
              <a:prstDash val="solid"/>
            </a:ln>
          </spPr>
          <marker>
            <symbol val="none"/>
            <spPr>
              <a:ln xmlns:a="http://schemas.openxmlformats.org/drawingml/2006/main">
                <a:prstDash val="solid"/>
              </a:ln>
            </spPr>
          </marker>
          <cat>
            <numRef>
              <f>'Comparison'!$B$23:$B$32</f>
            </numRef>
          </cat>
          <val>
            <numRef>
              <f>'Comparison'!$D$23:$D$32</f>
            </numRef>
          </val>
        </ser>
        <ser>
          <idx val="1"/>
          <order val="1"/>
          <tx>
            <strRef>
              <f>'Comparison'!E22</f>
            </strRef>
          </tx>
          <spPr>
            <a:ln xmlns:a="http://schemas.openxmlformats.org/drawingml/2006/main">
              <a:prstDash val="solid"/>
            </a:ln>
          </spPr>
          <marker>
            <symbol val="none"/>
            <spPr>
              <a:ln xmlns:a="http://schemas.openxmlformats.org/drawingml/2006/main">
                <a:prstDash val="solid"/>
              </a:ln>
            </spPr>
          </marker>
          <cat>
            <numRef>
              <f>'Comparison'!$B$23:$B$32</f>
            </numRef>
          </cat>
          <val>
            <numRef>
              <f>'Comparison'!$E$23:$E$32</f>
            </numRef>
          </val>
        </ser>
        <ser>
          <idx val="2"/>
          <order val="2"/>
          <tx>
            <strRef>
              <f>'Comparison'!F22</f>
            </strRef>
          </tx>
          <spPr>
            <a:ln xmlns:a="http://schemas.openxmlformats.org/drawingml/2006/main">
              <a:prstDash val="solid"/>
            </a:ln>
          </spPr>
          <marker>
            <symbol val="none"/>
            <spPr>
              <a:ln xmlns:a="http://schemas.openxmlformats.org/drawingml/2006/main">
                <a:prstDash val="solid"/>
              </a:ln>
            </spPr>
          </marker>
          <cat>
            <numRef>
              <f>'Comparison'!$B$23:$B$32</f>
            </numRef>
          </cat>
          <val>
            <numRef>
              <f>'Comparison'!$F$23:$F$32</f>
            </numRef>
          </val>
        </ser>
        <ser>
          <idx val="3"/>
          <order val="3"/>
          <tx>
            <strRef>
              <f>'Comparison'!G22</f>
            </strRef>
          </tx>
          <spPr>
            <a:ln xmlns:a="http://schemas.openxmlformats.org/drawingml/2006/main">
              <a:prstDash val="solid"/>
            </a:ln>
          </spPr>
          <marker>
            <symbol val="none"/>
            <spPr>
              <a:ln xmlns:a="http://schemas.openxmlformats.org/drawingml/2006/main">
                <a:prstDash val="solid"/>
              </a:ln>
            </spPr>
          </marker>
          <cat>
            <numRef>
              <f>'Comparison'!$B$23:$B$32</f>
            </numRef>
          </cat>
          <val>
            <numRef>
              <f>'Comparison'!$G$23:$G$32</f>
            </numRef>
          </val>
        </ser>
        <ser>
          <idx val="4"/>
          <order val="4"/>
          <tx>
            <strRef>
              <f>'Comparison'!H22</f>
            </strRef>
          </tx>
          <spPr>
            <a:ln xmlns:a="http://schemas.openxmlformats.org/drawingml/2006/main">
              <a:prstDash val="solid"/>
            </a:ln>
          </spPr>
          <marker>
            <symbol val="none"/>
            <spPr>
              <a:ln xmlns:a="http://schemas.openxmlformats.org/drawingml/2006/main">
                <a:prstDash val="solid"/>
              </a:ln>
            </spPr>
          </marker>
          <cat>
            <numRef>
              <f>'Comparison'!$B$23:$B$32</f>
            </numRef>
          </cat>
          <val>
            <numRef>
              <f>'Comparison'!$H$23:$H$32</f>
            </numRef>
          </val>
        </ser>
        <axId val="10"/>
        <axId val="100"/>
      </radarChart>
      <catAx>
        <axId val="10"/>
        <scaling>
          <orientation val="minMax"/>
        </scaling>
        <axPos val="l"/>
        <majorTickMark val="none"/>
        <minorTickMark val="none"/>
        <crossAx val="100"/>
        <lblOffset val="100"/>
      </catAx>
      <valAx>
        <axId val="100"/>
        <scaling>
          <orientation val="minMax"/>
          <max val="1"/>
          <min val="0"/>
        </scaling>
        <axPos val="l"/>
        <majorGridlines/>
        <numFmt formatCode="0%" sourceLinked="0"/>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4</row>
      <rowOff>0</rowOff>
    </from>
    <ext cx="57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22</row>
      <rowOff>0</rowOff>
    </from>
    <ext cx="5760000" cy="396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C9A84C"/>
    <outlinePr summaryBelow="1" summaryRight="1"/>
    <pageSetUpPr/>
  </sheetPr>
  <dimension ref="B2:C44"/>
  <sheetViews>
    <sheetView showGridLines="0" workbookViewId="0">
      <selection activeCell="A1" sqref="A1"/>
    </sheetView>
  </sheetViews>
  <sheetFormatPr baseColWidth="8" defaultRowHeight="15"/>
  <cols>
    <col width="2" customWidth="1" min="1" max="1"/>
    <col width="30" customWidth="1" min="2" max="2"/>
    <col width="84" customWidth="1" min="3" max="3"/>
    <col width="2" customWidth="1" min="4" max="4"/>
  </cols>
  <sheetData>
    <row r="2" ht="40" customHeight="1">
      <c r="B2" s="1" t="inlineStr">
        <is>
          <t>FX Data Vendor Evaluation Scorecard (Standard edition)</t>
        </is>
      </c>
      <c r="C2" s="2" t="n"/>
    </row>
    <row r="3" ht="18" customHeight="1">
      <c r="B3" s="3" t="inlineStr">
        <is>
          <t>2026 Edition  |  4 gates, then 10 categories and 100 points, 70 to advance to PoC  |  TraderMade Ltd, tradermade.com</t>
        </is>
      </c>
    </row>
    <row r="5" ht="22" customHeight="1">
      <c r="B5" s="4" t="inlineStr">
        <is>
          <t>What is in this workbook</t>
        </is>
      </c>
      <c r="C5" s="5" t="n"/>
    </row>
    <row r="6" ht="24" customHeight="1">
      <c r="B6" s="6" t="inlineStr">
        <is>
          <t>Setup</t>
        </is>
      </c>
      <c r="C6" s="7" t="inlineStr">
        <is>
          <t>Vendor names and the weighting profile. Four presets plus a custom column.</t>
        </is>
      </c>
    </row>
    <row r="7" ht="24" customHeight="1">
      <c r="B7" s="6" t="inlineStr">
        <is>
          <t>Scoring</t>
        </is>
      </c>
      <c r="C7" s="7" t="inlineStr">
        <is>
          <t>Stage 1 gates (Pass/Fail), then every criterion scored 0 to 5 and weighted by its points. Category, total and decision are calculated.</t>
        </is>
      </c>
    </row>
    <row r="8" ht="24" customHeight="1">
      <c r="B8" s="6" t="inlineStr">
        <is>
          <t>Comparison</t>
        </is>
      </c>
      <c r="C8" s="7" t="inlineStr">
        <is>
          <t>Gate results, category scores, totals, rank, decision and charts, side by side.</t>
        </is>
      </c>
    </row>
    <row r="9" ht="24" customHeight="1">
      <c r="B9" s="6" t="inlineStr">
        <is>
          <t>PoC Log</t>
        </is>
      </c>
      <c r="C9" s="7" t="inlineStr">
        <is>
          <t>The three 48-hour trial tests with a result cell per vendor.</t>
        </is>
      </c>
    </row>
    <row r="10" ht="24" customHeight="1">
      <c r="B10" s="6" t="inlineStr">
        <is>
          <t>Questionnaire</t>
        </is>
      </c>
      <c r="C10" s="7" t="inlineStr">
        <is>
          <t>Gates and criteria with a blank response column. Send this tab to vendors.</t>
        </is>
      </c>
    </row>
    <row r="12" ht="22" customHeight="1">
      <c r="B12" s="4" t="inlineStr">
        <is>
          <t>How to run the process</t>
        </is>
      </c>
      <c r="C12" s="5" t="n"/>
    </row>
    <row r="13" ht="32" customHeight="1">
      <c r="B13" s="6" t="inlineStr">
        <is>
          <t>1. Send the questionnaire</t>
        </is>
      </c>
      <c r="C13" s="7" t="inlineStr">
        <is>
          <t>Written responses only. A vendor who will only do a demo call fails gate G1.</t>
        </is>
      </c>
    </row>
    <row r="14" ht="32" customHeight="1">
      <c r="B14" s="6" t="inlineStr">
        <is>
          <t>2. Run the gates</t>
        </is>
      </c>
      <c r="C14" s="7" t="inlineStr">
        <is>
          <t>Mark each gate Pass or Fail from the written responses. A single Fail terminates the evaluation.</t>
        </is>
      </c>
    </row>
    <row r="15" ht="32" customHeight="1">
      <c r="B15" s="6" t="inlineStr">
        <is>
          <t>3. Assign owners</t>
        </is>
      </c>
      <c r="C15" s="7" t="inlineStr">
        <is>
          <t>Each category names an owner on the Scoring tab. One person scoring all ten produces a procurement document, not an assessment.</t>
        </is>
      </c>
    </row>
    <row r="16" ht="32" customHeight="1">
      <c r="B16" s="6" t="inlineStr">
        <is>
          <t>4. Score 0 to 5</t>
        </is>
      </c>
      <c r="C16" s="7" t="inlineStr">
        <is>
          <t>Use the rubric below. Each criterion carries the points from the published checklist; the sheet weights them automatically. Blank counts as zero.</t>
        </is>
      </c>
    </row>
    <row r="17" ht="32" customHeight="1">
      <c r="B17" s="6" t="inlineStr">
        <is>
          <t>5. Apply the threshold</t>
        </is>
      </c>
      <c r="C17" s="7" t="inlineStr">
        <is>
          <t>70 or above advances to the 48-hour PoC. 50 to 69 is borderline and needs a specific written reason. Below 50 is declined.</t>
        </is>
      </c>
    </row>
    <row r="18" ht="32" customHeight="1">
      <c r="B18" s="6" t="inlineStr">
        <is>
          <t>6. Run the PoC, then decide</t>
        </is>
      </c>
      <c r="C18" s="7" t="inlineStr">
        <is>
          <t>Kill test, stale test, surprise support ticket. Highest combined score wins. Not the cheapest. Not the best deck.</t>
        </is>
      </c>
    </row>
    <row r="20" ht="22" customHeight="1">
      <c r="B20" s="4" t="inlineStr">
        <is>
          <t>Stage 1 gates</t>
        </is>
      </c>
      <c r="C20" s="5" t="n"/>
    </row>
    <row r="21" ht="34" customHeight="1">
      <c r="B21" s="6" t="inlineStr">
        <is>
          <t>G1</t>
        </is>
      </c>
      <c r="C21" s="7" t="inlineStr">
        <is>
          <t>Written answers: every question answered in writing. A sales demo is fine as an extra. A vendor that will only answer out loud has decided what you are allowed to check.</t>
        </is>
      </c>
    </row>
    <row r="22" ht="34" customHeight="1">
      <c r="B22" s="6" t="inlineStr">
        <is>
          <t>G2</t>
        </is>
      </c>
      <c r="C22" s="7" t="inlineStr">
        <is>
          <t>Tick transparency: published figures on how many price updates were delivered. Five busiest pairs, last 30 days, defined as ticks delivered to clients divided by ticks accepted into the feed, ideally with the count of ticks the quality filters rejected and why.</t>
        </is>
      </c>
    </row>
    <row r="23" ht="34" customHeight="1">
      <c r="B23" s="6" t="inlineStr">
        <is>
          <t>G3</t>
        </is>
      </c>
      <c r="C23" s="7" t="inlineStr">
        <is>
          <t>Speed as percentiles: latency as p50, p95 and p99. p99 means 99 of 100 updates arrived within that time. An 'average' or 'up to X ms' figure alone means the vendor has not measured under pressure.</t>
        </is>
      </c>
    </row>
    <row r="24" ht="34" customHeight="1">
      <c r="B24" s="6" t="inlineStr">
        <is>
          <t>G4</t>
        </is>
      </c>
      <c r="C24" s="7" t="inlineStr">
        <is>
          <t>Change policy: a written policy on API changes. Either a promise never to make changes that break existing code, or at least 90 days written notice before one.</t>
        </is>
      </c>
    </row>
    <row r="26" ht="22" customHeight="1">
      <c r="B26" s="4" t="inlineStr">
        <is>
          <t>Scoring rubric (per criterion)</t>
        </is>
      </c>
      <c r="C26" s="5" t="n"/>
    </row>
    <row r="27" ht="20" customHeight="1">
      <c r="B27" s="6" t="inlineStr">
        <is>
          <t>0</t>
        </is>
      </c>
      <c r="C27" s="7" t="inlineStr">
        <is>
          <t>Not answered, or fails outright.</t>
        </is>
      </c>
    </row>
    <row r="28" ht="20" customHeight="1">
      <c r="B28" s="6" t="inlineStr">
        <is>
          <t>1</t>
        </is>
      </c>
      <c r="C28" s="7" t="inlineStr">
        <is>
          <t>A claim with no evidence.</t>
        </is>
      </c>
    </row>
    <row r="29" ht="20" customHeight="1">
      <c r="B29" s="6" t="inlineStr">
        <is>
          <t>2</t>
        </is>
      </c>
      <c r="C29" s="7" t="inlineStr">
        <is>
          <t>Partial answer. Evidence weak or unverifiable.</t>
        </is>
      </c>
    </row>
    <row r="30" ht="20" customHeight="1">
      <c r="B30" s="6" t="inlineStr">
        <is>
          <t>3</t>
        </is>
      </c>
      <c r="C30" s="7" t="inlineStr">
        <is>
          <t>Meets the requirement. Evidence available on request.</t>
        </is>
      </c>
    </row>
    <row r="31" ht="20" customHeight="1">
      <c r="B31" s="6" t="inlineStr">
        <is>
          <t>4</t>
        </is>
      </c>
      <c r="C31" s="7" t="inlineStr">
        <is>
          <t>Exceeds the requirement. Written evidence provided.</t>
        </is>
      </c>
    </row>
    <row r="32" ht="20" customHeight="1">
      <c r="B32" s="6" t="inlineStr">
        <is>
          <t>5</t>
        </is>
      </c>
      <c r="C32" s="7" t="inlineStr">
        <is>
          <t>Best in class. Independently verifiable (public dashboard, third-party attestation, replayable data).</t>
        </is>
      </c>
    </row>
    <row r="34" ht="22" customHeight="1">
      <c r="B34" s="4" t="inlineStr">
        <is>
          <t>Worked example</t>
        </is>
      </c>
      <c r="C34" s="5" t="n"/>
    </row>
    <row r="35" ht="34" customHeight="1">
      <c r="B35" s="6" t="inlineStr">
        <is>
          <t>Category 3, weight 15</t>
        </is>
      </c>
      <c r="C35" s="7" t="inlineStr">
        <is>
          <t>Criteria worth 6, 5 and 4 points scored 4, 3 and 4. Weighted sum = 4x6 + 3x5 + 4x4 = 55 of a possible 75. Category score = 55 / 75 x 15 = 11.0 points.</t>
        </is>
      </c>
    </row>
    <row r="36" ht="30" customHeight="1">
      <c r="B36" s="6" t="inlineStr">
        <is>
          <t>Total</t>
        </is>
      </c>
      <c r="C36" s="7" t="inlineStr">
        <is>
          <t>Sum of the ten category scores. With Default weights the example vendor on the Scoring tab lands at 71.4 and clears all gates: PROCEED.</t>
        </is>
      </c>
    </row>
    <row r="38" ht="22" customHeight="1">
      <c r="B38" s="4" t="inlineStr">
        <is>
          <t>Colour key</t>
        </is>
      </c>
      <c r="C38" s="5" t="n"/>
    </row>
    <row r="39" ht="20" customHeight="1">
      <c r="B39" s="8" t="inlineStr">
        <is>
          <t>Yellow</t>
        </is>
      </c>
      <c r="C39" s="7" t="inlineStr">
        <is>
          <t>Input cell. Everything you type goes here.</t>
        </is>
      </c>
    </row>
    <row r="40" ht="20" customHeight="1">
      <c r="B40" s="9" t="inlineStr">
        <is>
          <t>Green</t>
        </is>
      </c>
      <c r="C40" s="7" t="inlineStr">
        <is>
          <t>Gate passed, or advance to PoC (70 or above).</t>
        </is>
      </c>
    </row>
    <row r="41" ht="20" customHeight="1">
      <c r="B41" s="10" t="inlineStr">
        <is>
          <t>Amber</t>
        </is>
      </c>
      <c r="C41" s="7" t="inlineStr">
        <is>
          <t>Borderline (50 to 69). Proceed only with a specific reason.</t>
        </is>
      </c>
    </row>
    <row r="42" ht="20" customHeight="1">
      <c r="B42" s="11" t="inlineStr">
        <is>
          <t>Red</t>
        </is>
      </c>
      <c r="C42" s="7" t="inlineStr">
        <is>
          <t>Gate failed, or declined.</t>
        </is>
      </c>
    </row>
    <row r="44">
      <c r="B44" s="12" t="inlineStr">
        <is>
          <t>Companion reading: The FX Market Data RFP Evaluation Checklist (2026 Edition), tradermade.com/blog</t>
        </is>
      </c>
    </row>
  </sheetData>
  <mergeCells count="7">
    <mergeCell ref="B38:C38"/>
    <mergeCell ref="B2:C2"/>
    <mergeCell ref="B5:C5"/>
    <mergeCell ref="B20:C20"/>
    <mergeCell ref="B34:C34"/>
    <mergeCell ref="B26:C26"/>
    <mergeCell ref="B12:C12"/>
  </mergeCells>
  <pageMargins left="0.75" right="0.75" top="1" bottom="1" header="0.5" footer="0.5"/>
</worksheet>
</file>

<file path=xl/worksheets/sheet2.xml><?xml version="1.0" encoding="utf-8"?>
<worksheet xmlns="http://schemas.openxmlformats.org/spreadsheetml/2006/main">
  <sheetPr>
    <tabColor rgb="001F7A8C"/>
    <outlinePr summaryBelow="1" summaryRight="1"/>
    <pageSetUpPr/>
  </sheetPr>
  <dimension ref="B2:H33"/>
  <sheetViews>
    <sheetView showGridLines="0" workbookViewId="0">
      <pane ySplit="4" topLeftCell="A5" activePane="bottomLeft" state="frozen"/>
      <selection pane="bottomLeft" activeCell="A1" sqref="A1"/>
    </sheetView>
  </sheetViews>
  <sheetFormatPr baseColWidth="8" defaultRowHeight="15"/>
  <cols>
    <col width="2" customWidth="1" min="1" max="1"/>
    <col width="36" customWidth="1" min="2" max="2"/>
    <col width="20" customWidth="1" min="3" max="3"/>
    <col width="20" customWidth="1" min="4" max="4"/>
    <col width="20" customWidth="1" min="5" max="5"/>
    <col width="20" customWidth="1" min="6" max="6"/>
    <col width="20" customWidth="1" min="7" max="7"/>
    <col width="14" customWidth="1" min="8" max="8"/>
    <col width="2" customWidth="1" min="9" max="9"/>
  </cols>
  <sheetData>
    <row r="2" ht="34" customHeight="1">
      <c r="B2" s="13" t="inlineStr">
        <is>
          <t>FX Data Vendor Scorecard (Standard edition)  |  Setup</t>
        </is>
      </c>
      <c r="C2" s="2" t="n"/>
      <c r="D2" s="2" t="n"/>
      <c r="E2" s="2" t="n"/>
      <c r="F2" s="2" t="n"/>
      <c r="G2" s="2" t="n"/>
      <c r="H2" s="2" t="n"/>
    </row>
    <row r="3">
      <c r="B3" s="12" t="inlineStr">
        <is>
          <t>Enter vendor names, choose a weighting profile. Yellow cells are inputs. Everything else is calculated.</t>
        </is>
      </c>
    </row>
    <row r="5" ht="22" customHeight="1">
      <c r="B5" s="4" t="inlineStr">
        <is>
          <t>1.  Vendors under evaluation</t>
        </is>
      </c>
      <c r="C5" s="5" t="n"/>
      <c r="D5" s="5" t="n"/>
      <c r="E5" s="5" t="n"/>
      <c r="F5" s="5" t="n"/>
      <c r="G5" s="5" t="n"/>
      <c r="H5" s="5" t="n"/>
    </row>
    <row r="6" ht="20" customHeight="1">
      <c r="B6" s="14" t="inlineStr">
        <is>
          <t>Vendor 1</t>
        </is>
      </c>
      <c r="C6" s="15" t="inlineStr">
        <is>
          <t>Example Vendor (replace me)</t>
        </is>
      </c>
      <c r="D6" s="16" t="n"/>
      <c r="E6" s="16" t="n"/>
    </row>
    <row r="7" ht="20" customHeight="1">
      <c r="B7" s="14" t="inlineStr">
        <is>
          <t>Vendor 2</t>
        </is>
      </c>
      <c r="C7" s="15" t="n"/>
      <c r="D7" s="16" t="n"/>
      <c r="E7" s="16" t="n"/>
    </row>
    <row r="8" ht="20" customHeight="1">
      <c r="B8" s="14" t="inlineStr">
        <is>
          <t>Vendor 3</t>
        </is>
      </c>
      <c r="C8" s="15" t="n"/>
      <c r="D8" s="16" t="n"/>
      <c r="E8" s="16" t="n"/>
    </row>
    <row r="9" ht="20" customHeight="1">
      <c r="B9" s="14" t="inlineStr">
        <is>
          <t>Vendor 4</t>
        </is>
      </c>
      <c r="C9" s="15" t="n"/>
      <c r="D9" s="16" t="n"/>
      <c r="E9" s="16" t="n"/>
    </row>
    <row r="10" ht="20" customHeight="1">
      <c r="B10" s="14" t="inlineStr">
        <is>
          <t>Vendor 5</t>
        </is>
      </c>
      <c r="C10" s="15" t="n"/>
      <c r="D10" s="16" t="n"/>
      <c r="E10" s="16" t="n"/>
    </row>
    <row r="12" ht="22" customHeight="1">
      <c r="B12" s="4" t="inlineStr">
        <is>
          <t>2.  Weighting profile</t>
        </is>
      </c>
      <c r="C12" s="5" t="n"/>
      <c r="D12" s="5" t="n"/>
      <c r="E12" s="5" t="n"/>
      <c r="F12" s="5" t="n"/>
      <c r="G12" s="5" t="n"/>
      <c r="H12" s="5" t="n"/>
    </row>
    <row r="13" ht="20" customHeight="1">
      <c r="B13" s="14" t="inlineStr">
        <is>
          <t>Active profile</t>
        </is>
      </c>
      <c r="C13" s="17" t="inlineStr">
        <is>
          <t>Default</t>
        </is>
      </c>
      <c r="D13" s="12" t="inlineStr">
        <is>
          <t>Pick a preset, or choose Custom and edit the yellow column. State your weights in the RFP.</t>
        </is>
      </c>
    </row>
    <row r="15" ht="30" customHeight="1">
      <c r="B15" s="18" t="inlineStr">
        <is>
          <t>Category</t>
        </is>
      </c>
      <c r="C15" s="18" t="inlineStr">
        <is>
          <t>Default</t>
        </is>
      </c>
      <c r="D15" s="18" t="inlineStr">
        <is>
          <t>Trading Desk</t>
        </is>
      </c>
      <c r="E15" s="18" t="inlineStr">
        <is>
          <t>Corporate Treasury</t>
        </is>
      </c>
      <c r="F15" s="18" t="inlineStr">
        <is>
          <t>Fintech Platform</t>
        </is>
      </c>
      <c r="G15" s="18" t="inlineStr">
        <is>
          <t>Custom</t>
        </is>
      </c>
      <c r="H15" s="18" t="inlineStr">
        <is>
          <t>Active</t>
        </is>
      </c>
    </row>
    <row r="16">
      <c r="B16" s="19" t="inlineStr">
        <is>
          <t>1. Coverage &amp; Sourcing Transparency</t>
        </is>
      </c>
      <c r="C16" s="20" t="n">
        <v>10</v>
      </c>
      <c r="D16" s="20" t="n">
        <v>8</v>
      </c>
      <c r="E16" s="20" t="n">
        <v>10</v>
      </c>
      <c r="F16" s="20" t="n">
        <v>12</v>
      </c>
      <c r="G16" s="21" t="n">
        <v>10</v>
      </c>
      <c r="H16" s="22">
        <f>INDEX($C16:$G16,MATCH($C$13,$C$15:$G$15,0))</f>
        <v/>
      </c>
    </row>
    <row r="17">
      <c r="B17" s="23" t="inlineStr">
        <is>
          <t>2. Data Quality &amp; Timestamp Semantics</t>
        </is>
      </c>
      <c r="C17" s="24" t="n">
        <v>12</v>
      </c>
      <c r="D17" s="24" t="n">
        <v>14</v>
      </c>
      <c r="E17" s="24" t="n">
        <v>10</v>
      </c>
      <c r="F17" s="24" t="n">
        <v>10</v>
      </c>
      <c r="G17" s="21" t="n">
        <v>12</v>
      </c>
      <c r="H17" s="22">
        <f>INDEX($C17:$G17,MATCH($C$13,$C$15:$G$15,0))</f>
        <v/>
      </c>
    </row>
    <row r="18">
      <c r="B18" s="19" t="inlineStr">
        <is>
          <t>3. Cloud Latency &amp; Throughput</t>
        </is>
      </c>
      <c r="C18" s="20" t="n">
        <v>15</v>
      </c>
      <c r="D18" s="20" t="n">
        <v>22</v>
      </c>
      <c r="E18" s="20" t="n">
        <v>6</v>
      </c>
      <c r="F18" s="20" t="n">
        <v>10</v>
      </c>
      <c r="G18" s="21" t="n">
        <v>15</v>
      </c>
      <c r="H18" s="22">
        <f>INDEX($C18:$G18,MATCH($C$13,$C$15:$G$15,0))</f>
        <v/>
      </c>
    </row>
    <row r="19">
      <c r="B19" s="23" t="inlineStr">
        <is>
          <t>4. Resilience, SLAs &amp; Failover</t>
        </is>
      </c>
      <c r="C19" s="24" t="n">
        <v>12</v>
      </c>
      <c r="D19" s="24" t="n">
        <v>12</v>
      </c>
      <c r="E19" s="24" t="n">
        <v>16</v>
      </c>
      <c r="F19" s="24" t="n">
        <v>10</v>
      </c>
      <c r="G19" s="21" t="n">
        <v>12</v>
      </c>
      <c r="H19" s="22">
        <f>INDEX($C19:$G19,MATCH($C$13,$C$15:$G$15,0))</f>
        <v/>
      </c>
    </row>
    <row r="20">
      <c r="B20" s="19" t="inlineStr">
        <is>
          <t>5. APIs, Schemas &amp; AI Readiness</t>
        </is>
      </c>
      <c r="C20" s="20" t="n">
        <v>10</v>
      </c>
      <c r="D20" s="20" t="n">
        <v>8</v>
      </c>
      <c r="E20" s="20" t="n">
        <v>8</v>
      </c>
      <c r="F20" s="20" t="n">
        <v>16</v>
      </c>
      <c r="G20" s="21" t="n">
        <v>10</v>
      </c>
      <c r="H20" s="22">
        <f>INDEX($C20:$G20,MATCH($C$13,$C$15:$G$15,0))</f>
        <v/>
      </c>
    </row>
    <row r="21">
      <c r="B21" s="23" t="inlineStr">
        <is>
          <t>6. Historical Data &amp; Symbology Parity</t>
        </is>
      </c>
      <c r="C21" s="24" t="n">
        <v>8</v>
      </c>
      <c r="D21" s="24" t="n">
        <v>8</v>
      </c>
      <c r="E21" s="24" t="n">
        <v>6</v>
      </c>
      <c r="F21" s="24" t="n">
        <v>6</v>
      </c>
      <c r="G21" s="21" t="n">
        <v>8</v>
      </c>
      <c r="H21" s="22">
        <f>INDEX($C21:$G21,MATCH($C$13,$C$15:$G$15,0))</f>
        <v/>
      </c>
    </row>
    <row r="22">
      <c r="B22" s="19" t="inlineStr">
        <is>
          <t>7. Licensing, IP &amp; Exit Economics</t>
        </is>
      </c>
      <c r="C22" s="20" t="n">
        <v>10</v>
      </c>
      <c r="D22" s="20" t="n">
        <v>8</v>
      </c>
      <c r="E22" s="20" t="n">
        <v>12</v>
      </c>
      <c r="F22" s="20" t="n">
        <v>14</v>
      </c>
      <c r="G22" s="21" t="n">
        <v>10</v>
      </c>
      <c r="H22" s="22">
        <f>INDEX($C22:$G22,MATCH($C$13,$C$15:$G$15,0))</f>
        <v/>
      </c>
    </row>
    <row r="23">
      <c r="B23" s="23" t="inlineStr">
        <is>
          <t>8. Information Security &amp; Compliance</t>
        </is>
      </c>
      <c r="C23" s="24" t="n">
        <v>8</v>
      </c>
      <c r="D23" s="24" t="n">
        <v>7</v>
      </c>
      <c r="E23" s="24" t="n">
        <v>14</v>
      </c>
      <c r="F23" s="24" t="n">
        <v>8</v>
      </c>
      <c r="G23" s="21" t="n">
        <v>8</v>
      </c>
      <c r="H23" s="22">
        <f>INDEX($C23:$G23,MATCH($C$13,$C$15:$G$15,0))</f>
        <v/>
      </c>
    </row>
    <row r="24">
      <c r="B24" s="19" t="inlineStr">
        <is>
          <t>9. Operational Support &amp; Incident SLA</t>
        </is>
      </c>
      <c r="C24" s="20" t="n">
        <v>8</v>
      </c>
      <c r="D24" s="20" t="n">
        <v>7</v>
      </c>
      <c r="E24" s="20" t="n">
        <v>9</v>
      </c>
      <c r="F24" s="20" t="n">
        <v>7</v>
      </c>
      <c r="G24" s="21" t="n">
        <v>8</v>
      </c>
      <c r="H24" s="22">
        <f>INDEX($C24:$G24,MATCH($C$13,$C$15:$G$15,0))</f>
        <v/>
      </c>
    </row>
    <row r="25">
      <c r="B25" s="23" t="inlineStr">
        <is>
          <t>10. TCO &amp; Commercial Transparency</t>
        </is>
      </c>
      <c r="C25" s="24" t="n">
        <v>7</v>
      </c>
      <c r="D25" s="24" t="n">
        <v>6</v>
      </c>
      <c r="E25" s="24" t="n">
        <v>9</v>
      </c>
      <c r="F25" s="24" t="n">
        <v>7</v>
      </c>
      <c r="G25" s="21" t="n">
        <v>7</v>
      </c>
      <c r="H25" s="22">
        <f>INDEX($C25:$G25,MATCH($C$13,$C$15:$G$15,0))</f>
        <v/>
      </c>
    </row>
    <row r="26">
      <c r="B26" s="25" t="inlineStr">
        <is>
          <t>Total (must equal 100)</t>
        </is>
      </c>
      <c r="C26" s="26">
        <f>SUM(C16:C25)</f>
        <v/>
      </c>
      <c r="D26" s="26">
        <f>SUM(D16:D25)</f>
        <v/>
      </c>
      <c r="E26" s="26">
        <f>SUM(E16:E25)</f>
        <v/>
      </c>
      <c r="F26" s="26">
        <f>SUM(F16:F25)</f>
        <v/>
      </c>
      <c r="G26" s="26">
        <f>SUM(G16:G25)</f>
        <v/>
      </c>
      <c r="H26" s="26">
        <f>SUM(H16:H25)</f>
        <v/>
      </c>
    </row>
    <row r="27">
      <c r="B27" s="27">
        <f>IF(H26=100,"Weights OK: active profile sums to 100","CHECK: active weights must sum to 100 (currently "&amp;H26&amp;")")</f>
        <v/>
      </c>
    </row>
    <row r="29">
      <c r="B29" s="14" t="inlineStr">
        <is>
          <t>Preset rationale</t>
        </is>
      </c>
    </row>
    <row r="30">
      <c r="B30" s="12" t="inlineStr">
        <is>
          <t>Trading Desk: latency and data quality dominate; price is a rounding error against slippage.</t>
        </is>
      </c>
    </row>
    <row r="31">
      <c r="B31" s="12" t="inlineStr">
        <is>
          <t>Corporate Treasury: resilience, regulatory and licensing exposure outweigh raw speed.</t>
        </is>
      </c>
    </row>
    <row r="32">
      <c r="B32" s="12" t="inlineStr">
        <is>
          <t>Fintech Platform: integration breadth and redistribution rights drive total cost.</t>
        </is>
      </c>
    </row>
    <row r="33">
      <c r="B33" s="12" t="inlineStr">
        <is>
          <t>Changing a category weight scales its criteria proportionally; the article's point splits are preserved.</t>
        </is>
      </c>
    </row>
  </sheetData>
  <mergeCells count="8">
    <mergeCell ref="B12:H12"/>
    <mergeCell ref="C8:E8"/>
    <mergeCell ref="C9:E9"/>
    <mergeCell ref="B2:H2"/>
    <mergeCell ref="C7:E7"/>
    <mergeCell ref="B5:H5"/>
    <mergeCell ref="C6:E6"/>
    <mergeCell ref="C10:E10"/>
  </mergeCells>
  <conditionalFormatting sqref="B27">
    <cfRule type="expression" priority="1" dxfId="0">
      <formula>H26&lt;&gt;100</formula>
    </cfRule>
  </conditionalFormatting>
  <dataValidations count="2">
    <dataValidation sqref="C13" showDropDown="0" showInputMessage="0" showErrorMessage="0" allowBlank="0" type="list">
      <formula1>"Default,Trading Desk,Corporate Treasury,Fintech Platform,Custom"</formula1>
    </dataValidation>
    <dataValidation sqref="G16:G25" showDropDown="0" showInputMessage="0" showErrorMessage="1" allowBlank="0" errorTitle="Weight" error="Enter a whole number 0 to 100" type="whole" operator="between">
      <formula1>0</formula1>
      <formula2>100</formula2>
    </dataValidation>
  </dataValidations>
  <pageMargins left="0.75" right="0.75" top="1" bottom="1" header="0.5" footer="0.5"/>
</worksheet>
</file>

<file path=xl/worksheets/sheet3.xml><?xml version="1.0" encoding="utf-8"?>
<worksheet xmlns="http://schemas.openxmlformats.org/spreadsheetml/2006/main">
  <sheetPr>
    <tabColor rgb="000B2545"/>
    <outlinePr summaryBelow="1" summaryRight="1"/>
    <pageSetUpPr fitToPage="1"/>
  </sheetPr>
  <dimension ref="B2:J83"/>
  <sheetViews>
    <sheetView showGridLines="0" workbookViewId="0">
      <pane xSplit="4" ySplit="4" topLeftCell="E5" activePane="bottomRight" state="frozen"/>
      <selection pane="topRight"/>
      <selection pane="bottomLeft"/>
      <selection pane="bottomRight" activeCell="A1" sqref="A1"/>
    </sheetView>
  </sheetViews>
  <sheetFormatPr baseColWidth="8" defaultRowHeight="15"/>
  <cols>
    <col width="2" customWidth="1" min="1" max="1"/>
    <col width="6" customWidth="1" min="2" max="2"/>
    <col width="40" customWidth="1" min="3" max="3"/>
    <col width="58" customWidth="1" min="4" max="4"/>
    <col width="13" customWidth="1" min="5" max="5"/>
    <col width="13" customWidth="1" min="6" max="6"/>
    <col width="13" customWidth="1" min="7" max="7"/>
    <col width="13" customWidth="1" min="8" max="8"/>
    <col width="13" customWidth="1" min="9" max="9"/>
    <col width="9" customWidth="1" min="10" max="10"/>
    <col width="2" customWidth="1" min="11" max="11"/>
  </cols>
  <sheetData>
    <row r="2" ht="34" customHeight="1">
      <c r="B2" s="13" t="inlineStr">
        <is>
          <t>FX Data Vendor Scorecard (Standard edition)  |  Stage 1 gates, then the 100-point scorecard</t>
        </is>
      </c>
      <c r="C2" s="2" t="n"/>
      <c r="D2" s="2" t="n"/>
      <c r="E2" s="2" t="n"/>
      <c r="F2" s="2" t="n"/>
      <c r="G2" s="2" t="n"/>
      <c r="H2" s="2" t="n"/>
      <c r="I2" s="2" t="n"/>
      <c r="J2" s="2" t="n"/>
    </row>
    <row r="3" ht="18" customHeight="1">
      <c r="B3" s="12">
        <f>"Weighting profile: "&amp;Setup!$C$13&amp;"   |   Gates: Pass or Fail. Criteria: 0 to 5 (rubric on the Guide tab), weighted by the points in column J. Blank = 0."</f>
        <v/>
      </c>
    </row>
    <row r="4" ht="30" customHeight="1">
      <c r="B4" s="28" t="inlineStr">
        <is>
          <t>#</t>
        </is>
      </c>
      <c r="C4" s="28" t="inlineStr">
        <is>
          <t>Criterion</t>
        </is>
      </c>
      <c r="D4" s="28" t="inlineStr">
        <is>
          <t>Pass criteria / what good looks like</t>
        </is>
      </c>
      <c r="E4" s="29">
        <f>IF(Setup!$C$6="","Vendor 1",Setup!$C$6)</f>
        <v/>
      </c>
      <c r="F4" s="29">
        <f>IF(Setup!$C$7="","Vendor 2",Setup!$C$7)</f>
        <v/>
      </c>
      <c r="G4" s="29">
        <f>IF(Setup!$C$8="","Vendor 3",Setup!$C$8)</f>
        <v/>
      </c>
      <c r="H4" s="29">
        <f>IF(Setup!$C$9="","Vendor 4",Setup!$C$9)</f>
        <v/>
      </c>
      <c r="I4" s="29">
        <f>IF(Setup!$C$10="","Vendor 5",Setup!$C$10)</f>
        <v/>
      </c>
      <c r="J4" s="28" t="inlineStr">
        <is>
          <t>Points</t>
        </is>
      </c>
    </row>
    <row r="5" ht="24" customHeight="1">
      <c r="B5" s="4" t="inlineStr">
        <is>
          <t>STAGE 1: THE GATES   (all answered in writing; a vendor that fails one is set aside until it can pass)</t>
        </is>
      </c>
      <c r="C5" s="5" t="n"/>
      <c r="D5" s="5" t="n"/>
      <c r="E5" s="5" t="n"/>
      <c r="F5" s="5" t="n"/>
      <c r="G5" s="5" t="n"/>
      <c r="H5" s="5" t="n"/>
      <c r="I5" s="5" t="n"/>
      <c r="J5" s="5" t="n"/>
    </row>
    <row r="6" ht="40" customHeight="1">
      <c r="B6" s="30" t="inlineStr">
        <is>
          <t>G1</t>
        </is>
      </c>
      <c r="C6" s="31" t="inlineStr">
        <is>
          <t>Written answers: every question answered in writing</t>
        </is>
      </c>
      <c r="D6" s="32" t="inlineStr">
        <is>
          <t>A sales demo is fine as an extra. A vendor that will only answer out loud has decided what you are allowed to check.</t>
        </is>
      </c>
      <c r="E6" s="33" t="inlineStr">
        <is>
          <t>Pass</t>
        </is>
      </c>
      <c r="F6" s="33" t="n"/>
      <c r="G6" s="33" t="n"/>
      <c r="H6" s="33" t="n"/>
      <c r="I6" s="33" t="n"/>
      <c r="J6" s="34" t="n"/>
    </row>
    <row r="7" ht="40" customHeight="1">
      <c r="B7" s="30" t="inlineStr">
        <is>
          <t>G2</t>
        </is>
      </c>
      <c r="C7" s="31" t="inlineStr">
        <is>
          <t>Tick transparency: published figures on how many price updates were delivered</t>
        </is>
      </c>
      <c r="D7" s="32" t="inlineStr">
        <is>
          <t>Five busiest pairs, last 30 days, defined as ticks delivered to clients divided by ticks accepted into the feed, ideally with the count of ticks the quality filters rejected and why.</t>
        </is>
      </c>
      <c r="E7" s="33" t="inlineStr">
        <is>
          <t>Pass</t>
        </is>
      </c>
      <c r="F7" s="33" t="n"/>
      <c r="G7" s="33" t="n"/>
      <c r="H7" s="33" t="n"/>
      <c r="I7" s="33" t="n"/>
      <c r="J7" s="34" t="n"/>
    </row>
    <row r="8" ht="40" customHeight="1">
      <c r="B8" s="30" t="inlineStr">
        <is>
          <t>G3</t>
        </is>
      </c>
      <c r="C8" s="31" t="inlineStr">
        <is>
          <t>Speed as percentiles: latency as p50, p95 and p99</t>
        </is>
      </c>
      <c r="D8" s="32" t="inlineStr">
        <is>
          <t>p99 means 99 of 100 updates arrived within that time. An 'average' or 'up to X ms' figure alone means the vendor has not measured under pressure.</t>
        </is>
      </c>
      <c r="E8" s="33" t="inlineStr">
        <is>
          <t>Pass</t>
        </is>
      </c>
      <c r="F8" s="33" t="n"/>
      <c r="G8" s="33" t="n"/>
      <c r="H8" s="33" t="n"/>
      <c r="I8" s="33" t="n"/>
      <c r="J8" s="34" t="n"/>
    </row>
    <row r="9" ht="40" customHeight="1">
      <c r="B9" s="30" t="inlineStr">
        <is>
          <t>G4</t>
        </is>
      </c>
      <c r="C9" s="31" t="inlineStr">
        <is>
          <t>Change policy: a written policy on API changes</t>
        </is>
      </c>
      <c r="D9" s="32" t="inlineStr">
        <is>
          <t>Either a promise never to make changes that break existing code, or at least 90 days written notice before one.</t>
        </is>
      </c>
      <c r="E9" s="33" t="inlineStr">
        <is>
          <t>Pass</t>
        </is>
      </c>
      <c r="F9" s="33" t="n"/>
      <c r="G9" s="33" t="n"/>
      <c r="H9" s="33" t="n"/>
      <c r="I9" s="33" t="n"/>
      <c r="J9" s="34" t="n"/>
    </row>
    <row r="10" ht="22" customHeight="1">
      <c r="B10" s="35" t="inlineStr">
        <is>
          <t>Gate result</t>
        </is>
      </c>
      <c r="C10" s="36" t="n"/>
      <c r="D10" s="36" t="n"/>
      <c r="E10" s="26">
        <f>IF(COUNTIF(E6:E9,"Fail")&gt;0,"FAILED",IF(COUNTIF(E6:E9,"Pass")=4,"CLEARED","INCOMPLETE"))</f>
        <v/>
      </c>
      <c r="F10" s="26">
        <f>IF(COUNTIF(F6:F9,"Fail")&gt;0,"FAILED",IF(COUNTIF(F6:F9,"Pass")=4,"CLEARED","INCOMPLETE"))</f>
        <v/>
      </c>
      <c r="G10" s="26">
        <f>IF(COUNTIF(G6:G9,"Fail")&gt;0,"FAILED",IF(COUNTIF(G6:G9,"Pass")=4,"CLEARED","INCOMPLETE"))</f>
        <v/>
      </c>
      <c r="H10" s="26">
        <f>IF(COUNTIF(H6:H9,"Fail")&gt;0,"FAILED",IF(COUNTIF(H6:H9,"Pass")=4,"CLEARED","INCOMPLETE"))</f>
        <v/>
      </c>
      <c r="I10" s="26">
        <f>IF(COUNTIF(I6:I9,"Fail")&gt;0,"FAILED",IF(COUNTIF(I6:I9,"Pass")=4,"CLEARED","INCOMPLETE"))</f>
        <v/>
      </c>
      <c r="J10" s="36" t="n"/>
    </row>
    <row r="12" ht="24" customHeight="1">
      <c r="B12" s="4" t="inlineStr">
        <is>
          <t>STAGE 2: THE 100-POINT SCORECARD   (score each criterion 0 to 5; category score = sum of score x points / (5 x default weight) x active weight)</t>
        </is>
      </c>
      <c r="C12" s="5" t="n"/>
      <c r="D12" s="5" t="n"/>
      <c r="E12" s="5" t="n"/>
      <c r="F12" s="5" t="n"/>
      <c r="G12" s="5" t="n"/>
      <c r="H12" s="5" t="n"/>
      <c r="I12" s="5" t="n"/>
      <c r="J12" s="5" t="n"/>
    </row>
    <row r="13" ht="24" customHeight="1">
      <c r="B13" s="37" t="inlineStr">
        <is>
          <t>1.  Coverage &amp; Sourcing Transparency</t>
        </is>
      </c>
      <c r="C13" s="2" t="n"/>
      <c r="D13" s="2" t="n"/>
      <c r="E13" s="2" t="n"/>
      <c r="F13" s="2" t="n"/>
      <c r="G13" s="2" t="n"/>
      <c r="H13" s="2" t="n"/>
      <c r="I13" s="2" t="n"/>
      <c r="J13" s="38">
        <f>Setup!$H$16</f>
        <v/>
      </c>
    </row>
    <row r="14" ht="18" customHeight="1">
      <c r="B14" s="39" t="n"/>
      <c r="C14" s="40" t="inlineStr">
        <is>
          <t>Owner: Head of FX     |     Primary failure mode: Calculated prices presented as real quotes</t>
        </is>
      </c>
      <c r="D14" s="39" t="n"/>
      <c r="E14" s="39" t="n"/>
      <c r="F14" s="39" t="n"/>
      <c r="G14" s="39" t="n"/>
      <c r="H14" s="39" t="n"/>
      <c r="I14" s="39" t="n"/>
      <c r="J14" s="39" t="n"/>
    </row>
    <row r="15" ht="44" customHeight="1">
      <c r="B15" s="30" t="inlineStr">
        <is>
          <t>1.1</t>
        </is>
      </c>
      <c r="C15" s="41" t="inlineStr">
        <is>
          <t>Real versus calculated prices (contributed vs derived)</t>
        </is>
      </c>
      <c r="D15" s="32" t="inlineStr">
        <is>
          <t>Which pairs are quoted directly by banks and which the vendor works out from two other pairs (EUR/CHF from EUR/USD and USD/CHF). Barely matters for majors; the whole story for minors and exotics. Score low if '100+ sources' is claimed with nothing behind it.</t>
        </is>
      </c>
      <c r="E15" s="42" t="n">
        <v>4</v>
      </c>
      <c r="F15" s="42" t="n"/>
      <c r="G15" s="42" t="n"/>
      <c r="H15" s="42" t="n"/>
      <c r="I15" s="42" t="n"/>
      <c r="J15" s="43" t="n">
        <v>4</v>
      </c>
    </row>
    <row r="16" ht="44" customHeight="1">
      <c r="B16" s="30" t="inlineStr">
        <is>
          <t>1.2</t>
        </is>
      </c>
      <c r="C16" s="41" t="inlineStr">
        <is>
          <t>Where the prices come from (upstream concentration)</t>
        </is>
      </c>
      <c r="D16" s="32" t="inlineStr">
        <is>
          <t>How many sources feed each pair, what share comes from the biggest one, and what happens to the price if that source goes quiet.</t>
        </is>
      </c>
      <c r="E16" s="42" t="n">
        <v>3</v>
      </c>
      <c r="F16" s="42" t="n"/>
      <c r="G16" s="42" t="n"/>
      <c r="H16" s="42" t="n"/>
      <c r="I16" s="42" t="n"/>
      <c r="J16" s="43" t="n">
        <v>3</v>
      </c>
    </row>
    <row r="17" ht="44" customHeight="1">
      <c r="B17" s="30" t="inlineStr">
        <is>
          <t>1.3</t>
        </is>
      </c>
      <c r="C17" s="41" t="inlineStr">
        <is>
          <t>Quiet hours (session continuity)</t>
        </is>
      </c>
      <c r="D17" s="32" t="inlineStr">
        <is>
          <t>Tick rates and spreads in the Asian session, Friday close and Sunday open, not a daily average. Metals, indices or crypto on the same connection, symbols and contract.</t>
        </is>
      </c>
      <c r="E17" s="42" t="n">
        <v>4</v>
      </c>
      <c r="F17" s="42" t="n"/>
      <c r="G17" s="42" t="n"/>
      <c r="H17" s="42" t="n"/>
      <c r="I17" s="42" t="n"/>
      <c r="J17" s="43" t="n">
        <v>3</v>
      </c>
    </row>
    <row r="18" ht="22" customHeight="1">
      <c r="B18" s="35" t="inlineStr">
        <is>
          <t>Category 1 score   (max = active weight, 10 by default)</t>
        </is>
      </c>
      <c r="C18" s="36" t="n"/>
      <c r="D18" s="36" t="n"/>
      <c r="E18" s="44">
        <f>SUMPRODUCT(E15:E17,$J$15:$J$17)/(5*10)*$J$18</f>
        <v/>
      </c>
      <c r="F18" s="44">
        <f>SUMPRODUCT(F15:F17,$J$15:$J$17)/(5*10)*$J$18</f>
        <v/>
      </c>
      <c r="G18" s="44">
        <f>SUMPRODUCT(G15:G17,$J$15:$J$17)/(5*10)*$J$18</f>
        <v/>
      </c>
      <c r="H18" s="44">
        <f>SUMPRODUCT(H15:H17,$J$15:$J$17)/(5*10)*$J$18</f>
        <v/>
      </c>
      <c r="I18" s="44">
        <f>SUMPRODUCT(I15:I17,$J$15:$J$17)/(5*10)*$J$18</f>
        <v/>
      </c>
      <c r="J18" s="22">
        <f>Setup!$H$16</f>
        <v/>
      </c>
    </row>
    <row r="20" ht="24" customHeight="1">
      <c r="B20" s="37" t="inlineStr">
        <is>
          <t>2.  Data Quality &amp; Timestamp Semantics</t>
        </is>
      </c>
      <c r="C20" s="2" t="n"/>
      <c r="D20" s="2" t="n"/>
      <c r="E20" s="2" t="n"/>
      <c r="F20" s="2" t="n"/>
      <c r="G20" s="2" t="n"/>
      <c r="H20" s="2" t="n"/>
      <c r="I20" s="2" t="n"/>
      <c r="J20" s="38">
        <f>Setup!$H$17</f>
        <v/>
      </c>
    </row>
    <row r="21" ht="18" customHeight="1">
      <c r="B21" s="39" t="n"/>
      <c r="C21" s="40" t="inlineStr">
        <is>
          <t>Owner: Quant / data lead     |     Primary failure mode: Nobody can say what the time label on a price means</t>
        </is>
      </c>
      <c r="D21" s="39" t="n"/>
      <c r="E21" s="39" t="n"/>
      <c r="F21" s="39" t="n"/>
      <c r="G21" s="39" t="n"/>
      <c r="H21" s="39" t="n"/>
      <c r="I21" s="39" t="n"/>
      <c r="J21" s="39" t="n"/>
    </row>
    <row r="22" ht="44" customHeight="1">
      <c r="B22" s="30" t="inlineStr">
        <is>
          <t>2.1</t>
        </is>
      </c>
      <c r="C22" s="41" t="inlineStr">
        <is>
          <t>What the timestamp means</t>
        </is>
      </c>
      <c r="D22" s="32" t="inlineStr">
        <is>
          <t>Which time you get: when the bank created the price, or when the vendor received or sent it. Its precision (seconds, milliseconds). How server clocks are kept accurate (NTP or PTP, stated drift limit). RTS 25 clock rules are yours, not theirs; you need a time you can line up with your own records.</t>
        </is>
      </c>
      <c r="E22" s="42" t="n">
        <v>3</v>
      </c>
      <c r="F22" s="42" t="n"/>
      <c r="G22" s="42" t="n"/>
      <c r="H22" s="42" t="n"/>
      <c r="I22" s="42" t="n"/>
      <c r="J22" s="43" t="n">
        <v>4</v>
      </c>
    </row>
    <row r="23" ht="44" customHeight="1">
      <c r="B23" s="30" t="inlineStr">
        <is>
          <t>2.2</t>
        </is>
      </c>
      <c r="C23" s="41" t="inlineStr">
        <is>
          <t>Catching bad prices (outlier suppression)</t>
        </is>
      </c>
      <c r="D23" s="32" t="inlineStr">
        <is>
          <t>What filters catch a price ten times too high, a buy above a sell, or a quote that stopped updating. Ask for the method in outline. 'Proprietary quality controls' gives nothing to score.</t>
        </is>
      </c>
      <c r="E23" s="42" t="n">
        <v>4</v>
      </c>
      <c r="F23" s="42" t="n"/>
      <c r="G23" s="42" t="n"/>
      <c r="H23" s="42" t="n"/>
      <c r="I23" s="42" t="n"/>
      <c r="J23" s="43" t="n">
        <v>4</v>
      </c>
    </row>
    <row r="24" ht="44" customHeight="1">
      <c r="B24" s="30" t="inlineStr">
        <is>
          <t>2.3</t>
        </is>
      </c>
      <c r="C24" s="41" t="inlineStr">
        <is>
          <t>Stale prices</t>
        </is>
      </c>
      <c r="D24" s="32" t="inlineStr">
        <is>
          <t>A timestamp on each price, not one per response. A cached price must keep its old timestamp and, after a set time limit (TTL), the vendor must return an error rather than keep serving it.</t>
        </is>
      </c>
      <c r="E24" s="42" t="n">
        <v>3</v>
      </c>
      <c r="F24" s="42" t="n"/>
      <c r="G24" s="42" t="n"/>
      <c r="H24" s="42" t="n"/>
      <c r="I24" s="42" t="n"/>
      <c r="J24" s="43" t="n">
        <v>4</v>
      </c>
    </row>
    <row r="25" ht="22" customHeight="1">
      <c r="B25" s="35" t="inlineStr">
        <is>
          <t>Category 2 score   (max = active weight, 12 by default)</t>
        </is>
      </c>
      <c r="C25" s="36" t="n"/>
      <c r="D25" s="36" t="n"/>
      <c r="E25" s="44">
        <f>SUMPRODUCT(E22:E24,$J$22:$J$24)/(5*12)*$J$25</f>
        <v/>
      </c>
      <c r="F25" s="44">
        <f>SUMPRODUCT(F22:F24,$J$22:$J$24)/(5*12)*$J$25</f>
        <v/>
      </c>
      <c r="G25" s="44">
        <f>SUMPRODUCT(G22:G24,$J$22:$J$24)/(5*12)*$J$25</f>
        <v/>
      </c>
      <c r="H25" s="44">
        <f>SUMPRODUCT(H22:H24,$J$22:$J$24)/(5*12)*$J$25</f>
        <v/>
      </c>
      <c r="I25" s="44">
        <f>SUMPRODUCT(I22:I24,$J$22:$J$24)/(5*12)*$J$25</f>
        <v/>
      </c>
      <c r="J25" s="22">
        <f>Setup!$H$17</f>
        <v/>
      </c>
    </row>
    <row r="27" ht="24" customHeight="1">
      <c r="B27" s="37" t="inlineStr">
        <is>
          <t>3.  Cloud Latency &amp; Throughput</t>
        </is>
      </c>
      <c r="C27" s="2" t="n"/>
      <c r="D27" s="2" t="n"/>
      <c r="E27" s="2" t="n"/>
      <c r="F27" s="2" t="n"/>
      <c r="G27" s="2" t="n"/>
      <c r="H27" s="2" t="n"/>
      <c r="I27" s="2" t="n"/>
      <c r="J27" s="38">
        <f>Setup!$H$18</f>
        <v/>
      </c>
    </row>
    <row r="28" ht="18" customHeight="1">
      <c r="B28" s="39" t="n"/>
      <c r="C28" s="40" t="inlineStr">
        <is>
          <t>Owner: Platform engineering     |     Primary failure mode: Data-centre speed figures quoted to a cloud buyer</t>
        </is>
      </c>
      <c r="D28" s="39" t="n"/>
      <c r="E28" s="39" t="n"/>
      <c r="F28" s="39" t="n"/>
      <c r="G28" s="39" t="n"/>
      <c r="H28" s="39" t="n"/>
      <c r="I28" s="39" t="n"/>
      <c r="J28" s="39" t="n"/>
    </row>
    <row r="29" ht="44" customHeight="1">
      <c r="B29" s="30" t="inlineStr">
        <is>
          <t>3.1</t>
        </is>
      </c>
      <c r="C29" s="41" t="inlineStr">
        <is>
          <t>Speed from your cloud region (p99)</t>
        </is>
      </c>
      <c r="D29" s="32" t="inlineStr">
        <is>
          <t>p99 latency over WebSocket measured from a client in the cloud region you name in the RFP. Servers in several regions, all live, score highest. A figure from a data centre next to the exchange answers a different question.</t>
        </is>
      </c>
      <c r="E29" s="42" t="n">
        <v>4</v>
      </c>
      <c r="F29" s="42" t="n"/>
      <c r="G29" s="42" t="n"/>
      <c r="H29" s="42" t="n"/>
      <c r="I29" s="42" t="n"/>
      <c r="J29" s="43" t="n">
        <v>6</v>
      </c>
    </row>
    <row r="30" ht="44" customHeight="1">
      <c r="B30" s="30" t="inlineStr">
        <is>
          <t>3.2</t>
        </is>
      </c>
      <c r="C30" s="41" t="inlineStr">
        <is>
          <t>Behaviour under pressure (burst load)</t>
        </is>
      </c>
      <c r="D30" s="32" t="inlineStr">
        <is>
          <t>Updates per second before dropping or merging starts, limits on pairs and connections, and what happens at those limits during US jobs data, inflation data or rate decisions. Drops recorded and reported; silent drops score low.</t>
        </is>
      </c>
      <c r="E30" s="42" t="n">
        <v>3</v>
      </c>
      <c r="F30" s="42" t="n"/>
      <c r="G30" s="42" t="n"/>
      <c r="H30" s="42" t="n"/>
      <c r="I30" s="42" t="n"/>
      <c r="J30" s="43" t="n">
        <v>5</v>
      </c>
    </row>
    <row r="31" ht="44" customHeight="1">
      <c r="B31" s="30" t="inlineStr">
        <is>
          <t>3.3</t>
        </is>
      </c>
      <c r="C31" s="41" t="inlineStr">
        <is>
          <t>Reconnecting (sequence numbers)</t>
        </is>
      </c>
      <c r="D31" s="32" t="inlineStr">
        <is>
          <t>A sequence number on every message so your software can request exactly the updates it missed after a drop, without hitting a rate limit at the worst moment.</t>
        </is>
      </c>
      <c r="E31" s="42" t="n">
        <v>4</v>
      </c>
      <c r="F31" s="42" t="n"/>
      <c r="G31" s="42" t="n"/>
      <c r="H31" s="42" t="n"/>
      <c r="I31" s="42" t="n"/>
      <c r="J31" s="43" t="n">
        <v>4</v>
      </c>
    </row>
    <row r="32" ht="22" customHeight="1">
      <c r="B32" s="35" t="inlineStr">
        <is>
          <t>Category 3 score   (max = active weight, 15 by default)</t>
        </is>
      </c>
      <c r="C32" s="36" t="n"/>
      <c r="D32" s="36" t="n"/>
      <c r="E32" s="44">
        <f>SUMPRODUCT(E29:E31,$J$29:$J$31)/(5*15)*$J$32</f>
        <v/>
      </c>
      <c r="F32" s="44">
        <f>SUMPRODUCT(F29:F31,$J$29:$J$31)/(5*15)*$J$32</f>
        <v/>
      </c>
      <c r="G32" s="44">
        <f>SUMPRODUCT(G29:G31,$J$29:$J$31)/(5*15)*$J$32</f>
        <v/>
      </c>
      <c r="H32" s="44">
        <f>SUMPRODUCT(H29:H31,$J$29:$J$31)/(5*15)*$J$32</f>
        <v/>
      </c>
      <c r="I32" s="44">
        <f>SUMPRODUCT(I29:I31,$J$29:$J$31)/(5*15)*$J$32</f>
        <v/>
      </c>
      <c r="J32" s="22">
        <f>Setup!$H$18</f>
        <v/>
      </c>
    </row>
    <row r="34" ht="24" customHeight="1">
      <c r="B34" s="37" t="inlineStr">
        <is>
          <t>4.  Resilience, SLAs &amp; Failover</t>
        </is>
      </c>
      <c r="C34" s="2" t="n"/>
      <c r="D34" s="2" t="n"/>
      <c r="E34" s="2" t="n"/>
      <c r="F34" s="2" t="n"/>
      <c r="G34" s="2" t="n"/>
      <c r="H34" s="2" t="n"/>
      <c r="I34" s="2" t="n"/>
      <c r="J34" s="38">
        <f>Setup!$H$19</f>
        <v/>
      </c>
    </row>
    <row r="35" ht="18" customHeight="1">
      <c r="B35" s="39" t="n"/>
      <c r="C35" s="40" t="inlineStr">
        <is>
          <t>Owner: DevOps / SRE     |     Primary failure mode: A backup plan that has never been tried</t>
        </is>
      </c>
      <c r="D35" s="39" t="n"/>
      <c r="E35" s="39" t="n"/>
      <c r="F35" s="39" t="n"/>
      <c r="G35" s="39" t="n"/>
      <c r="H35" s="39" t="n"/>
      <c r="I35" s="39" t="n"/>
      <c r="J35" s="39" t="n"/>
    </row>
    <row r="36" ht="44" customHeight="1">
      <c r="B36" s="30" t="inlineStr">
        <is>
          <t>4.1</t>
        </is>
      </c>
      <c r="C36" s="41" t="inlineStr">
        <is>
          <t>Recovery targets (RTO and RPO)</t>
        </is>
      </c>
      <c r="D36" s="32" t="inlineStr">
        <is>
          <t>RTO: how long until the feed is back after the main region fails. RPO: how much price history is lost. A second region ingesting in parallel, losing nothing, scores highest.</t>
        </is>
      </c>
      <c r="E36" s="42" t="n">
        <v>3</v>
      </c>
      <c r="F36" s="42" t="n"/>
      <c r="G36" s="42" t="n"/>
      <c r="H36" s="42" t="n"/>
      <c r="I36" s="42" t="n"/>
      <c r="J36" s="43" t="n">
        <v>4</v>
      </c>
    </row>
    <row r="37" ht="44" customHeight="1">
      <c r="B37" s="30" t="inlineStr">
        <is>
          <t>4.2</t>
        </is>
      </c>
      <c r="C37" s="41" t="inlineStr">
        <is>
          <t>Proof the backup works</t>
        </is>
      </c>
      <c r="D37" s="32" t="inlineStr">
        <is>
          <t>A failover test in the last 12 months with the date and the measured recovery time. A date and a duration, not a target copied from the contract.</t>
        </is>
      </c>
      <c r="E37" s="42" t="n">
        <v>3</v>
      </c>
      <c r="F37" s="42" t="n"/>
      <c r="G37" s="42" t="n"/>
      <c r="H37" s="42" t="n"/>
      <c r="I37" s="42" t="n"/>
      <c r="J37" s="43" t="n">
        <v>4</v>
      </c>
    </row>
    <row r="38" ht="44" customHeight="1">
      <c r="B38" s="30" t="inlineStr">
        <is>
          <t>4.3</t>
        </is>
      </c>
      <c r="C38" s="41" t="inlineStr">
        <is>
          <t>How uptime is counted</t>
        </is>
      </c>
      <c r="D38" s="32" t="inlineStr">
        <is>
          <t>Counts whether prices were delivered, not just whether the connection was open. Maintenance counts against uptime. Public status page with history. Right to leave if the SLA is broken repeatedly within 90 days.</t>
        </is>
      </c>
      <c r="E38" s="42" t="n">
        <v>4</v>
      </c>
      <c r="F38" s="42" t="n"/>
      <c r="G38" s="42" t="n"/>
      <c r="H38" s="42" t="n"/>
      <c r="I38" s="42" t="n"/>
      <c r="J38" s="43" t="n">
        <v>4</v>
      </c>
    </row>
    <row r="39" ht="22" customHeight="1">
      <c r="B39" s="35" t="inlineStr">
        <is>
          <t>Category 4 score   (max = active weight, 12 by default)</t>
        </is>
      </c>
      <c r="C39" s="36" t="n"/>
      <c r="D39" s="36" t="n"/>
      <c r="E39" s="44">
        <f>SUMPRODUCT(E36:E38,$J$36:$J$38)/(5*12)*$J$39</f>
        <v/>
      </c>
      <c r="F39" s="44">
        <f>SUMPRODUCT(F36:F38,$J$36:$J$38)/(5*12)*$J$39</f>
        <v/>
      </c>
      <c r="G39" s="44">
        <f>SUMPRODUCT(G36:G38,$J$36:$J$38)/(5*12)*$J$39</f>
        <v/>
      </c>
      <c r="H39" s="44">
        <f>SUMPRODUCT(H36:H38,$J$36:$J$38)/(5*12)*$J$39</f>
        <v/>
      </c>
      <c r="I39" s="44">
        <f>SUMPRODUCT(I36:I38,$J$36:$J$38)/(5*12)*$J$39</f>
        <v/>
      </c>
      <c r="J39" s="22">
        <f>Setup!$H$19</f>
        <v/>
      </c>
    </row>
    <row r="41" ht="24" customHeight="1">
      <c r="B41" s="37" t="inlineStr">
        <is>
          <t>5.  APIs, Schemas &amp; AI Readiness</t>
        </is>
      </c>
      <c r="C41" s="2" t="n"/>
      <c r="D41" s="2" t="n"/>
      <c r="E41" s="2" t="n"/>
      <c r="F41" s="2" t="n"/>
      <c r="G41" s="2" t="n"/>
      <c r="H41" s="2" t="n"/>
      <c r="I41" s="2" t="n"/>
      <c r="J41" s="38">
        <f>Setup!$H$20</f>
        <v/>
      </c>
    </row>
    <row r="42" ht="18" customHeight="1">
      <c r="B42" s="39" t="n"/>
      <c r="C42" s="40" t="inlineStr">
        <is>
          <t>Owner: Lead architect     |     Primary failure mode: No machine-readable description, changes without warning</t>
        </is>
      </c>
      <c r="D42" s="39" t="n"/>
      <c r="E42" s="39" t="n"/>
      <c r="F42" s="39" t="n"/>
      <c r="G42" s="39" t="n"/>
      <c r="H42" s="39" t="n"/>
      <c r="I42" s="39" t="n"/>
      <c r="J42" s="39" t="n"/>
    </row>
    <row r="43" ht="44" customHeight="1">
      <c r="B43" s="30" t="inlineStr">
        <is>
          <t>5.1</t>
        </is>
      </c>
      <c r="C43" s="41" t="inlineStr">
        <is>
          <t>One feed, several doors (REST, WebSocket, FIX)</t>
        </is>
      </c>
      <c r="D43" s="32" t="inlineStr">
        <is>
          <t>Same prices and symbol names whichever way you connect. Each protocol sold as a separate product with its own contract scores low.</t>
        </is>
      </c>
      <c r="E43" s="42" t="n">
        <v>5</v>
      </c>
      <c r="F43" s="42" t="n"/>
      <c r="G43" s="42" t="n"/>
      <c r="H43" s="42" t="n"/>
      <c r="I43" s="42" t="n"/>
      <c r="J43" s="43" t="n">
        <v>4</v>
      </c>
    </row>
    <row r="44" ht="44" customHeight="1">
      <c r="B44" s="30" t="inlineStr">
        <is>
          <t>5.2</t>
        </is>
      </c>
      <c r="C44" s="41" t="inlineStr">
        <is>
          <t>Ready for software clients (OpenAPI, MCP)</t>
        </is>
      </c>
      <c r="D44" s="32" t="inlineStr">
        <is>
          <t>An OpenAPI file, an MCP server or similar for AI tools with the same access rules as the normal API, rate limits sized for programs rather than a person refreshing a browser.</t>
        </is>
      </c>
      <c r="E44" s="42" t="n">
        <v>4</v>
      </c>
      <c r="F44" s="42" t="n"/>
      <c r="G44" s="42" t="n"/>
      <c r="H44" s="42" t="n"/>
      <c r="I44" s="42" t="n"/>
      <c r="J44" s="43" t="n">
        <v>3</v>
      </c>
    </row>
    <row r="45" ht="44" customHeight="1">
      <c r="B45" s="30" t="inlineStr">
        <is>
          <t>5.3</t>
        </is>
      </c>
      <c r="C45" s="41" t="inlineStr">
        <is>
          <t>Getting started</t>
        </is>
      </c>
      <c r="D45" s="32" t="inlineStr">
        <is>
          <t>Test account to live production in under four hours. Weeks of onboarding means the integration will be just as heavy.</t>
        </is>
      </c>
      <c r="E45" s="42" t="n">
        <v>4</v>
      </c>
      <c r="F45" s="42" t="n"/>
      <c r="G45" s="42" t="n"/>
      <c r="H45" s="42" t="n"/>
      <c r="I45" s="42" t="n"/>
      <c r="J45" s="43" t="n">
        <v>3</v>
      </c>
    </row>
    <row r="46" ht="22" customHeight="1">
      <c r="B46" s="35" t="inlineStr">
        <is>
          <t>Category 5 score   (max = active weight, 10 by default)</t>
        </is>
      </c>
      <c r="C46" s="36" t="n"/>
      <c r="D46" s="36" t="n"/>
      <c r="E46" s="44">
        <f>SUMPRODUCT(E43:E45,$J$43:$J$45)/(5*10)*$J$46</f>
        <v/>
      </c>
      <c r="F46" s="44">
        <f>SUMPRODUCT(F43:F45,$J$43:$J$45)/(5*10)*$J$46</f>
        <v/>
      </c>
      <c r="G46" s="44">
        <f>SUMPRODUCT(G43:G45,$J$43:$J$45)/(5*10)*$J$46</f>
        <v/>
      </c>
      <c r="H46" s="44">
        <f>SUMPRODUCT(H43:H45,$J$43:$J$45)/(5*10)*$J$46</f>
        <v/>
      </c>
      <c r="I46" s="44">
        <f>SUMPRODUCT(I43:I45,$J$43:$J$45)/(5*10)*$J$46</f>
        <v/>
      </c>
      <c r="J46" s="22">
        <f>Setup!$H$20</f>
        <v/>
      </c>
    </row>
    <row r="48" ht="24" customHeight="1">
      <c r="B48" s="37" t="inlineStr">
        <is>
          <t>6.  Historical Data &amp; Symbology Parity</t>
        </is>
      </c>
      <c r="C48" s="2" t="n"/>
      <c r="D48" s="2" t="n"/>
      <c r="E48" s="2" t="n"/>
      <c r="F48" s="2" t="n"/>
      <c r="G48" s="2" t="n"/>
      <c r="H48" s="2" t="n"/>
      <c r="I48" s="2" t="n"/>
      <c r="J48" s="38">
        <f>Setup!$H$21</f>
        <v/>
      </c>
    </row>
    <row r="49" ht="18" customHeight="1">
      <c r="B49" s="39" t="n"/>
      <c r="C49" s="40" t="inlineStr">
        <is>
          <t>Owner: Quant research     |     Primary failure mode: Old data that does not match the live feed</t>
        </is>
      </c>
      <c r="D49" s="39" t="n"/>
      <c r="E49" s="39" t="n"/>
      <c r="F49" s="39" t="n"/>
      <c r="G49" s="39" t="n"/>
      <c r="H49" s="39" t="n"/>
      <c r="I49" s="39" t="n"/>
      <c r="J49" s="39" t="n"/>
    </row>
    <row r="50" ht="44" customHeight="1">
      <c r="B50" s="30" t="inlineStr">
        <is>
          <t>6.1</t>
        </is>
      </c>
      <c r="C50" s="41" t="inlineStr">
        <is>
          <t>Same shape as live</t>
        </is>
      </c>
      <c r="D50" s="32" t="inlineStr">
        <is>
          <t>Historical files use exactly the same field and symbol names as the live feed. Otherwise back-tests test something different from what you trade on.</t>
        </is>
      </c>
      <c r="E50" s="42" t="n">
        <v>4</v>
      </c>
      <c r="F50" s="42" t="n"/>
      <c r="G50" s="42" t="n"/>
      <c r="H50" s="42" t="n"/>
      <c r="I50" s="42" t="n"/>
      <c r="J50" s="43" t="n">
        <v>4</v>
      </c>
    </row>
    <row r="51" ht="44" customHeight="1">
      <c r="B51" s="30" t="inlineStr">
        <is>
          <t>6.2</t>
        </is>
      </c>
      <c r="C51" s="41" t="inlineStr">
        <is>
          <t>Depth and portability</t>
        </is>
      </c>
      <c r="D51" s="32" t="inlineStr">
        <is>
          <t>Five years of tick history, ready-made data for stress days (SNB January 2015, March 2020), and the right to download everything in a standard format when the contract ends.</t>
        </is>
      </c>
      <c r="E51" s="42" t="n">
        <v>3</v>
      </c>
      <c r="F51" s="42" t="n"/>
      <c r="G51" s="42" t="n"/>
      <c r="H51" s="42" t="n"/>
      <c r="I51" s="42" t="n"/>
      <c r="J51" s="43" t="n">
        <v>4</v>
      </c>
    </row>
    <row r="52" ht="22" customHeight="1">
      <c r="B52" s="35" t="inlineStr">
        <is>
          <t>Category 6 score   (max = active weight, 8 by default)</t>
        </is>
      </c>
      <c r="C52" s="36" t="n"/>
      <c r="D52" s="36" t="n"/>
      <c r="E52" s="44">
        <f>SUMPRODUCT(E50:E51,$J$50:$J$51)/(5*8)*$J$52</f>
        <v/>
      </c>
      <c r="F52" s="44">
        <f>SUMPRODUCT(F50:F51,$J$50:$J$51)/(5*8)*$J$52</f>
        <v/>
      </c>
      <c r="G52" s="44">
        <f>SUMPRODUCT(G50:G51,$J$50:$J$51)/(5*8)*$J$52</f>
        <v/>
      </c>
      <c r="H52" s="44">
        <f>SUMPRODUCT(H50:H51,$J$50:$J$51)/(5*8)*$J$52</f>
        <v/>
      </c>
      <c r="I52" s="44">
        <f>SUMPRODUCT(I50:I51,$J$50:$J$51)/(5*8)*$J$52</f>
        <v/>
      </c>
      <c r="J52" s="22">
        <f>Setup!$H$21</f>
        <v/>
      </c>
    </row>
    <row r="54" ht="24" customHeight="1">
      <c r="B54" s="37" t="inlineStr">
        <is>
          <t>7.  Licensing, IP &amp; Exit Economics</t>
        </is>
      </c>
      <c r="C54" s="2" t="n"/>
      <c r="D54" s="2" t="n"/>
      <c r="E54" s="2" t="n"/>
      <c r="F54" s="2" t="n"/>
      <c r="G54" s="2" t="n"/>
      <c r="H54" s="2" t="n"/>
      <c r="I54" s="2" t="n"/>
      <c r="J54" s="38">
        <f>Setup!$H$22</f>
        <v/>
      </c>
    </row>
    <row r="55" ht="18" customHeight="1">
      <c r="B55" s="39" t="n"/>
      <c r="C55" s="40" t="inlineStr">
        <is>
          <t>Owner: Legal / third-party risk     |     Primary failure mode: Contract silent on sharing the data or training AI on it</t>
        </is>
      </c>
      <c r="D55" s="39" t="n"/>
      <c r="E55" s="39" t="n"/>
      <c r="F55" s="39" t="n"/>
      <c r="G55" s="39" t="n"/>
      <c r="H55" s="39" t="n"/>
      <c r="I55" s="39" t="n"/>
      <c r="J55" s="39" t="n"/>
    </row>
    <row r="56" ht="44" customHeight="1">
      <c r="B56" s="30" t="inlineStr">
        <is>
          <t>7.1</t>
        </is>
      </c>
      <c r="C56" s="41" t="inlineStr">
        <is>
          <t>What you are allowed to do with the data</t>
        </is>
      </c>
      <c r="D56" s="32" t="inlineStr">
        <is>
          <t>Store prices, show them on internal dashboards, display a conversion rate to customers, build analytics, without extra per-user fees. If the licence does not say you can, assume you cannot.</t>
        </is>
      </c>
      <c r="E56" s="42" t="n">
        <v>3</v>
      </c>
      <c r="F56" s="42" t="n"/>
      <c r="G56" s="42" t="n"/>
      <c r="H56" s="42" t="n"/>
      <c r="I56" s="42" t="n"/>
      <c r="J56" s="43" t="n">
        <v>4</v>
      </c>
    </row>
    <row r="57" ht="44" customHeight="1">
      <c r="B57" s="30" t="inlineStr">
        <is>
          <t>7.2</t>
        </is>
      </c>
      <c r="C57" s="41" t="inlineStr">
        <is>
          <t>AI and model training</t>
        </is>
      </c>
      <c r="D57" s="32" t="inlineStr">
        <is>
          <t>Explicit permission to train or fine-tune models on the data. Contracts before 2023 are usually silent, and silence means no.</t>
        </is>
      </c>
      <c r="E57" s="42" t="n">
        <v>2</v>
      </c>
      <c r="F57" s="42" t="n"/>
      <c r="G57" s="42" t="n"/>
      <c r="H57" s="42" t="n"/>
      <c r="I57" s="42" t="n"/>
      <c r="J57" s="43" t="n">
        <v>3</v>
      </c>
    </row>
    <row r="58" ht="44" customHeight="1">
      <c r="B58" s="30" t="inlineStr">
        <is>
          <t>7.3</t>
        </is>
      </c>
      <c r="C58" s="41" t="inlineStr">
        <is>
          <t>The cost of leaving</t>
        </is>
      </c>
      <c r="D58" s="32" t="inlineStr">
        <is>
          <t>Standard formats, no proprietary library you depend on, written help with moving out. Ask what it would cost to leave; whether they answer tells you a lot.</t>
        </is>
      </c>
      <c r="E58" s="42" t="n">
        <v>4</v>
      </c>
      <c r="F58" s="42" t="n"/>
      <c r="G58" s="42" t="n"/>
      <c r="H58" s="42" t="n"/>
      <c r="I58" s="42" t="n"/>
      <c r="J58" s="43" t="n">
        <v>3</v>
      </c>
    </row>
    <row r="59" ht="22" customHeight="1">
      <c r="B59" s="35" t="inlineStr">
        <is>
          <t>Category 7 score   (max = active weight, 10 by default)</t>
        </is>
      </c>
      <c r="C59" s="36" t="n"/>
      <c r="D59" s="36" t="n"/>
      <c r="E59" s="44">
        <f>SUMPRODUCT(E56:E58,$J$56:$J$58)/(5*10)*$J$59</f>
        <v/>
      </c>
      <c r="F59" s="44">
        <f>SUMPRODUCT(F56:F58,$J$56:$J$58)/(5*10)*$J$59</f>
        <v/>
      </c>
      <c r="G59" s="44">
        <f>SUMPRODUCT(G56:G58,$J$56:$J$58)/(5*10)*$J$59</f>
        <v/>
      </c>
      <c r="H59" s="44">
        <f>SUMPRODUCT(H56:H58,$J$56:$J$58)/(5*10)*$J$59</f>
        <v/>
      </c>
      <c r="I59" s="44">
        <f>SUMPRODUCT(I56:I58,$J$56:$J$58)/(5*10)*$J$59</f>
        <v/>
      </c>
      <c r="J59" s="22">
        <f>Setup!$H$22</f>
        <v/>
      </c>
    </row>
    <row r="61" ht="24" customHeight="1">
      <c r="B61" s="37" t="inlineStr">
        <is>
          <t>8.  Information Security &amp; Compliance</t>
        </is>
      </c>
      <c r="C61" s="2" t="n"/>
      <c r="D61" s="2" t="n"/>
      <c r="E61" s="2" t="n"/>
      <c r="F61" s="2" t="n"/>
      <c r="G61" s="2" t="n"/>
      <c r="H61" s="2" t="n"/>
      <c r="I61" s="2" t="n"/>
      <c r="J61" s="38">
        <f>Setup!$H$23</f>
        <v/>
      </c>
    </row>
    <row r="62" ht="18" customHeight="1">
      <c r="B62" s="39" t="n"/>
      <c r="C62" s="40" t="inlineStr">
        <is>
          <t>Owner: Security lead     |     Primary failure mode: Security test missing, or not shared</t>
        </is>
      </c>
      <c r="D62" s="39" t="n"/>
      <c r="E62" s="39" t="n"/>
      <c r="F62" s="39" t="n"/>
      <c r="G62" s="39" t="n"/>
      <c r="H62" s="39" t="n"/>
      <c r="I62" s="39" t="n"/>
      <c r="J62" s="39" t="n"/>
    </row>
    <row r="63" ht="44" customHeight="1">
      <c r="B63" s="30" t="inlineStr">
        <is>
          <t>8.1</t>
        </is>
      </c>
      <c r="C63" s="41" t="inlineStr">
        <is>
          <t>Penetration test</t>
        </is>
      </c>
      <c r="D63" s="32" t="inlineStr">
        <is>
          <t>Ask for the most recent test: what was tested, by whom, when, what was found, what was fixed. Judge the findings realistically. Serious items fixed and retested; testers independent of the builders. A frank list of fixed small issues beats a clean summary from an unnamed tester. Will not share even under NDA = red flag. SOC 2 / ISO 27001 adds confidence but does not replace seeing the test.</t>
        </is>
      </c>
      <c r="E63" s="42" t="n">
        <v>3</v>
      </c>
      <c r="F63" s="42" t="n"/>
      <c r="G63" s="42" t="n"/>
      <c r="H63" s="42" t="n"/>
      <c r="I63" s="42" t="n"/>
      <c r="J63" s="43" t="n">
        <v>5</v>
      </c>
    </row>
    <row r="64" ht="44" customHeight="1">
      <c r="B64" s="30" t="inlineStr">
        <is>
          <t>8.2</t>
        </is>
      </c>
      <c r="C64" s="41" t="inlineStr">
        <is>
          <t>Basic hygiene</t>
        </is>
      </c>
      <c r="D64" s="32" t="inlineStr">
        <is>
          <t>TLS 1.2 or better, HSTS everywhere, no API keys echoed in error messages or redirects, unidentified connections closed within seconds.</t>
        </is>
      </c>
      <c r="E64" s="42" t="n">
        <v>4</v>
      </c>
      <c r="F64" s="42" t="n"/>
      <c r="G64" s="42" t="n"/>
      <c r="H64" s="42" t="n"/>
      <c r="I64" s="42" t="n"/>
      <c r="J64" s="43" t="n">
        <v>3</v>
      </c>
    </row>
    <row r="65" ht="22" customHeight="1">
      <c r="B65" s="35" t="inlineStr">
        <is>
          <t>Category 8 score   (max = active weight, 8 by default)</t>
        </is>
      </c>
      <c r="C65" s="36" t="n"/>
      <c r="D65" s="36" t="n"/>
      <c r="E65" s="44">
        <f>SUMPRODUCT(E63:E64,$J$63:$J$64)/(5*8)*$J$65</f>
        <v/>
      </c>
      <c r="F65" s="44">
        <f>SUMPRODUCT(F63:F64,$J$63:$J$64)/(5*8)*$J$65</f>
        <v/>
      </c>
      <c r="G65" s="44">
        <f>SUMPRODUCT(G63:G64,$J$63:$J$64)/(5*8)*$J$65</f>
        <v/>
      </c>
      <c r="H65" s="44">
        <f>SUMPRODUCT(H63:H64,$J$63:$J$64)/(5*8)*$J$65</f>
        <v/>
      </c>
      <c r="I65" s="44">
        <f>SUMPRODUCT(I63:I64,$J$63:$J$64)/(5*8)*$J$65</f>
        <v/>
      </c>
      <c r="J65" s="22">
        <f>Setup!$H$23</f>
        <v/>
      </c>
    </row>
    <row r="67" ht="24" customHeight="1">
      <c r="B67" s="37" t="inlineStr">
        <is>
          <t>9.  Operational Support &amp; Incident SLA</t>
        </is>
      </c>
      <c r="C67" s="2" t="n"/>
      <c r="D67" s="2" t="n"/>
      <c r="E67" s="2" t="n"/>
      <c r="F67" s="2" t="n"/>
      <c r="G67" s="2" t="n"/>
      <c r="H67" s="2" t="n"/>
      <c r="I67" s="2" t="n"/>
      <c r="J67" s="38">
        <f>Setup!$H$24</f>
        <v/>
      </c>
    </row>
    <row r="68" ht="18" customHeight="1">
      <c r="B68" s="39" t="n"/>
      <c r="C68" s="40" t="inlineStr">
        <is>
          <t>Owner: Operations lead     |     Primary failure mode: Emergencies routed to a generic helpdesk</t>
        </is>
      </c>
      <c r="D68" s="39" t="n"/>
      <c r="E68" s="39" t="n"/>
      <c r="F68" s="39" t="n"/>
      <c r="G68" s="39" t="n"/>
      <c r="H68" s="39" t="n"/>
      <c r="I68" s="39" t="n"/>
      <c r="J68" s="39" t="n"/>
    </row>
    <row r="69" ht="44" customHeight="1">
      <c r="B69" s="30" t="inlineStr">
        <is>
          <t>9.1</t>
        </is>
      </c>
      <c r="C69" s="41" t="inlineStr">
        <is>
          <t>Reaching an engineer</t>
        </is>
      </c>
      <c r="D69" s="32" t="inlineStr">
        <is>
          <t>A direct 24/7 route to the people who run the feed when it breaks in production. A helpdesk that cannot reach an engineer scores low.</t>
        </is>
      </c>
      <c r="E69" s="42" t="n">
        <v>4</v>
      </c>
      <c r="F69" s="42" t="n"/>
      <c r="G69" s="42" t="n"/>
      <c r="H69" s="42" t="n"/>
      <c r="I69" s="42" t="n"/>
      <c r="J69" s="43" t="n">
        <v>4</v>
      </c>
    </row>
    <row r="70" ht="44" customHeight="1">
      <c r="B70" s="30" t="inlineStr">
        <is>
          <t>9.2</t>
        </is>
      </c>
      <c r="C70" s="41" t="inlineStr">
        <is>
          <t>Telling you about incidents</t>
        </is>
      </c>
      <c r="D70" s="32" t="inlineStr">
        <is>
          <t>First report within one to two hours of a serious problem; full explanation on a stated timeline.</t>
        </is>
      </c>
      <c r="E70" s="42" t="n">
        <v>3</v>
      </c>
      <c r="F70" s="42" t="n"/>
      <c r="G70" s="42" t="n"/>
      <c r="H70" s="42" t="n"/>
      <c r="I70" s="42" t="n"/>
      <c r="J70" s="43" t="n">
        <v>2</v>
      </c>
    </row>
    <row r="71" ht="44" customHeight="1">
      <c r="B71" s="30" t="inlineStr">
        <is>
          <t>9.3</t>
        </is>
      </c>
      <c r="C71" s="41" t="inlineStr">
        <is>
          <t>Being open about problems</t>
        </is>
      </c>
      <c r="D71" s="32" t="inlineStr">
        <is>
          <t>A public status page showing what is working and what went wrong in the past.</t>
        </is>
      </c>
      <c r="E71" s="42" t="n">
        <v>4</v>
      </c>
      <c r="F71" s="42" t="n"/>
      <c r="G71" s="42" t="n"/>
      <c r="H71" s="42" t="n"/>
      <c r="I71" s="42" t="n"/>
      <c r="J71" s="43" t="n">
        <v>2</v>
      </c>
    </row>
    <row r="72" ht="22" customHeight="1">
      <c r="B72" s="35" t="inlineStr">
        <is>
          <t>Category 9 score   (max = active weight, 8 by default)</t>
        </is>
      </c>
      <c r="C72" s="36" t="n"/>
      <c r="D72" s="36" t="n"/>
      <c r="E72" s="44">
        <f>SUMPRODUCT(E69:E71,$J$69:$J$71)/(5*8)*$J$72</f>
        <v/>
      </c>
      <c r="F72" s="44">
        <f>SUMPRODUCT(F69:F71,$J$69:$J$71)/(5*8)*$J$72</f>
        <v/>
      </c>
      <c r="G72" s="44">
        <f>SUMPRODUCT(G69:G71,$J$69:$J$71)/(5*8)*$J$72</f>
        <v/>
      </c>
      <c r="H72" s="44">
        <f>SUMPRODUCT(H69:H71,$J$69:$J$71)/(5*8)*$J$72</f>
        <v/>
      </c>
      <c r="I72" s="44">
        <f>SUMPRODUCT(I69:I71,$J$69:$J$71)/(5*8)*$J$72</f>
        <v/>
      </c>
      <c r="J72" s="22">
        <f>Setup!$H$24</f>
        <v/>
      </c>
    </row>
    <row r="74" ht="24" customHeight="1">
      <c r="B74" s="37" t="inlineStr">
        <is>
          <t>10.  TCO &amp; Commercial Transparency</t>
        </is>
      </c>
      <c r="C74" s="2" t="n"/>
      <c r="D74" s="2" t="n"/>
      <c r="E74" s="2" t="n"/>
      <c r="F74" s="2" t="n"/>
      <c r="G74" s="2" t="n"/>
      <c r="H74" s="2" t="n"/>
      <c r="I74" s="2" t="n"/>
      <c r="J74" s="38">
        <f>Setup!$H$25</f>
        <v/>
      </c>
    </row>
    <row r="75" ht="18" customHeight="1">
      <c r="B75" s="39" t="n"/>
      <c r="C75" s="40" t="inlineStr">
        <is>
          <t>Owner: Procurement     |     Primary failure mode: Cheap headline price that hides extra fees</t>
        </is>
      </c>
      <c r="D75" s="39" t="n"/>
      <c r="E75" s="39" t="n"/>
      <c r="F75" s="39" t="n"/>
      <c r="G75" s="39" t="n"/>
      <c r="H75" s="39" t="n"/>
      <c r="I75" s="39" t="n"/>
      <c r="J75" s="39" t="n"/>
    </row>
    <row r="76" ht="44" customHeight="1">
      <c r="B76" s="30" t="inlineStr">
        <is>
          <t>10.1</t>
        </is>
      </c>
      <c r="C76" s="41" t="inlineStr">
        <is>
          <t>The whole cost</t>
        </is>
      </c>
      <c r="D76" s="32" t="inlineStr">
        <is>
          <t>Three-year total charged by volume or connections rather than number of pairs, including the engineering to connect and the cost of moving away later.</t>
        </is>
      </c>
      <c r="E76" s="42" t="n">
        <v>3</v>
      </c>
      <c r="F76" s="42" t="n"/>
      <c r="G76" s="42" t="n"/>
      <c r="H76" s="42" t="n"/>
      <c r="I76" s="42" t="n"/>
      <c r="J76" s="43" t="n">
        <v>4</v>
      </c>
    </row>
    <row r="77" ht="44" customHeight="1">
      <c r="B77" s="30" t="inlineStr">
        <is>
          <t>10.2</t>
        </is>
      </c>
      <c r="C77" s="41" t="inlineStr">
        <is>
          <t>No surprises</t>
        </is>
      </c>
      <c r="D77" s="32" t="inlineStr">
        <is>
          <t>Clear limits with gentle slowing when you reach them, not automatic penalty charges. Annual contracts you can end if the vendor fails to deliver.</t>
        </is>
      </c>
      <c r="E77" s="42" t="n">
        <v>4</v>
      </c>
      <c r="F77" s="42" t="n"/>
      <c r="G77" s="42" t="n"/>
      <c r="H77" s="42" t="n"/>
      <c r="I77" s="42" t="n"/>
      <c r="J77" s="43" t="n">
        <v>3</v>
      </c>
    </row>
    <row r="78" ht="22" customHeight="1">
      <c r="B78" s="35" t="inlineStr">
        <is>
          <t>Category 10 score   (max = active weight, 7 by default)</t>
        </is>
      </c>
      <c r="C78" s="36" t="n"/>
      <c r="D78" s="36" t="n"/>
      <c r="E78" s="44">
        <f>SUMPRODUCT(E76:E77,$J$76:$J$77)/(5*7)*$J$78</f>
        <v/>
      </c>
      <c r="F78" s="44">
        <f>SUMPRODUCT(F76:F77,$J$76:$J$77)/(5*7)*$J$78</f>
        <v/>
      </c>
      <c r="G78" s="44">
        <f>SUMPRODUCT(G76:G77,$J$76:$J$77)/(5*7)*$J$78</f>
        <v/>
      </c>
      <c r="H78" s="44">
        <f>SUMPRODUCT(H76:H77,$J$76:$J$77)/(5*7)*$J$78</f>
        <v/>
      </c>
      <c r="I78" s="44">
        <f>SUMPRODUCT(I76:I77,$J$76:$J$77)/(5*7)*$J$78</f>
        <v/>
      </c>
      <c r="J78" s="22">
        <f>Setup!$H$25</f>
        <v/>
      </c>
    </row>
    <row r="80" ht="28" customHeight="1">
      <c r="B80" s="45" t="inlineStr">
        <is>
          <t>TOTAL SCORE  (out of 100)</t>
        </is>
      </c>
      <c r="C80" s="2" t="n"/>
      <c r="D80" s="2" t="n"/>
      <c r="E80" s="46">
        <f>E18+E25+E32+E39+E46+E52+E59+E65+E72+E78</f>
        <v/>
      </c>
      <c r="F80" s="46">
        <f>F18+F25+F32+F39+F46+F52+F59+F65+F72+F78</f>
        <v/>
      </c>
      <c r="G80" s="46">
        <f>G18+G25+G32+G39+G46+G52+G59+G65+G72+G78</f>
        <v/>
      </c>
      <c r="H80" s="46">
        <f>H18+H25+H32+H39+H46+H52+H59+H65+H72+H78</f>
        <v/>
      </c>
      <c r="I80" s="46">
        <f>I18+I25+I32+I39+I46+I52+I59+I65+I72+I78</f>
        <v/>
      </c>
      <c r="J80" s="47">
        <f>SUM(Setup!$H$16:$H$25)</f>
        <v/>
      </c>
    </row>
    <row r="81" ht="28" customHeight="1">
      <c r="B81" s="45" t="inlineStr">
        <is>
          <t>DECISION   (gates first; then 70+ advances to the 48-hour trial)</t>
        </is>
      </c>
      <c r="C81" s="2" t="n"/>
      <c r="D81" s="2" t="n"/>
      <c r="E81" s="48">
        <f>IF(E10="FAILED","FAILED GATE",IF(E80&gt;=70,"PROCEED",IF(E80&gt;=50,"BORDERLINE","DECLINE")))</f>
        <v/>
      </c>
      <c r="F81" s="48">
        <f>IF(F10="FAILED","FAILED GATE",IF(F80&gt;=70,"PROCEED",IF(F80&gt;=50,"BORDERLINE","DECLINE")))</f>
        <v/>
      </c>
      <c r="G81" s="48">
        <f>IF(G10="FAILED","FAILED GATE",IF(G80&gt;=70,"PROCEED",IF(G80&gt;=50,"BORDERLINE","DECLINE")))</f>
        <v/>
      </c>
      <c r="H81" s="48">
        <f>IF(H10="FAILED","FAILED GATE",IF(H80&gt;=70,"PROCEED",IF(H80&gt;=50,"BORDERLINE","DECLINE")))</f>
        <v/>
      </c>
      <c r="I81" s="48">
        <f>IF(I10="FAILED","FAILED GATE",IF(I80&gt;=70,"PROCEED",IF(I80&gt;=50,"BORDERLINE","DECLINE")))</f>
        <v/>
      </c>
      <c r="J81" s="2" t="n"/>
    </row>
    <row r="83">
      <c r="B83" s="12" t="inlineStr">
        <is>
          <t>Vendor 1 is pre-filled with example answers so the sheet shows how it behaves. Overwrite them with real responses.</t>
        </is>
      </c>
    </row>
  </sheetData>
  <mergeCells count="36">
    <mergeCell ref="C62:D62"/>
    <mergeCell ref="B67:D67"/>
    <mergeCell ref="C68:D68"/>
    <mergeCell ref="B61:D61"/>
    <mergeCell ref="C42:D42"/>
    <mergeCell ref="B13:D13"/>
    <mergeCell ref="C14:D14"/>
    <mergeCell ref="B78:D78"/>
    <mergeCell ref="C35:D35"/>
    <mergeCell ref="B34:D34"/>
    <mergeCell ref="B10:D10"/>
    <mergeCell ref="C55:D55"/>
    <mergeCell ref="B74:D74"/>
    <mergeCell ref="C75:D75"/>
    <mergeCell ref="B65:D65"/>
    <mergeCell ref="B12:J12"/>
    <mergeCell ref="B20:D20"/>
    <mergeCell ref="C49:D49"/>
    <mergeCell ref="B80:D80"/>
    <mergeCell ref="B5:J5"/>
    <mergeCell ref="C21:D21"/>
    <mergeCell ref="B41:D41"/>
    <mergeCell ref="B32:D32"/>
    <mergeCell ref="B25:D25"/>
    <mergeCell ref="B54:D54"/>
    <mergeCell ref="B81:D81"/>
    <mergeCell ref="B72:D72"/>
    <mergeCell ref="B59:D59"/>
    <mergeCell ref="B46:D46"/>
    <mergeCell ref="B18:D18"/>
    <mergeCell ref="B27:D27"/>
    <mergeCell ref="C28:D28"/>
    <mergeCell ref="B52:D52"/>
    <mergeCell ref="B39:D39"/>
    <mergeCell ref="B48:D48"/>
    <mergeCell ref="B2:J2"/>
  </mergeCells>
  <conditionalFormatting sqref="E6:I9">
    <cfRule type="cellIs" priority="1" operator="equal" dxfId="1">
      <formula>"Fail"</formula>
    </cfRule>
    <cfRule type="cellIs" priority="2" operator="equal" dxfId="2">
      <formula>"Pass"</formula>
    </cfRule>
  </conditionalFormatting>
  <conditionalFormatting sqref="E10:I10">
    <cfRule type="cellIs" priority="3" operator="equal" dxfId="3">
      <formula>"FAILED"</formula>
    </cfRule>
    <cfRule type="cellIs" priority="4" operator="equal" dxfId="2">
      <formula>"CLEARED"</formula>
    </cfRule>
  </conditionalFormatting>
  <conditionalFormatting sqref="E15:I17">
    <cfRule type="colorScale" priority="5">
      <colorScale>
        <cfvo type="num" val="0"/>
        <cfvo type="num" val="2.5"/>
        <cfvo type="num" val="5"/>
        <color rgb="00F4CCCC"/>
        <color rgb="00FFF2CC"/>
        <color rgb="00B7E1CD"/>
      </colorScale>
    </cfRule>
  </conditionalFormatting>
  <conditionalFormatting sqref="E22:I24">
    <cfRule type="colorScale" priority="6">
      <colorScale>
        <cfvo type="num" val="0"/>
        <cfvo type="num" val="2.5"/>
        <cfvo type="num" val="5"/>
        <color rgb="00F4CCCC"/>
        <color rgb="00FFF2CC"/>
        <color rgb="00B7E1CD"/>
      </colorScale>
    </cfRule>
  </conditionalFormatting>
  <conditionalFormatting sqref="E29:I31">
    <cfRule type="colorScale" priority="7">
      <colorScale>
        <cfvo type="num" val="0"/>
        <cfvo type="num" val="2.5"/>
        <cfvo type="num" val="5"/>
        <color rgb="00F4CCCC"/>
        <color rgb="00FFF2CC"/>
        <color rgb="00B7E1CD"/>
      </colorScale>
    </cfRule>
  </conditionalFormatting>
  <conditionalFormatting sqref="E36:I38">
    <cfRule type="colorScale" priority="8">
      <colorScale>
        <cfvo type="num" val="0"/>
        <cfvo type="num" val="2.5"/>
        <cfvo type="num" val="5"/>
        <color rgb="00F4CCCC"/>
        <color rgb="00FFF2CC"/>
        <color rgb="00B7E1CD"/>
      </colorScale>
    </cfRule>
  </conditionalFormatting>
  <conditionalFormatting sqref="E43:I45">
    <cfRule type="colorScale" priority="9">
      <colorScale>
        <cfvo type="num" val="0"/>
        <cfvo type="num" val="2.5"/>
        <cfvo type="num" val="5"/>
        <color rgb="00F4CCCC"/>
        <color rgb="00FFF2CC"/>
        <color rgb="00B7E1CD"/>
      </colorScale>
    </cfRule>
  </conditionalFormatting>
  <conditionalFormatting sqref="E50:I51">
    <cfRule type="colorScale" priority="10">
      <colorScale>
        <cfvo type="num" val="0"/>
        <cfvo type="num" val="2.5"/>
        <cfvo type="num" val="5"/>
        <color rgb="00F4CCCC"/>
        <color rgb="00FFF2CC"/>
        <color rgb="00B7E1CD"/>
      </colorScale>
    </cfRule>
  </conditionalFormatting>
  <conditionalFormatting sqref="E56:I58">
    <cfRule type="colorScale" priority="11">
      <colorScale>
        <cfvo type="num" val="0"/>
        <cfvo type="num" val="2.5"/>
        <cfvo type="num" val="5"/>
        <color rgb="00F4CCCC"/>
        <color rgb="00FFF2CC"/>
        <color rgb="00B7E1CD"/>
      </colorScale>
    </cfRule>
  </conditionalFormatting>
  <conditionalFormatting sqref="E63:I64">
    <cfRule type="colorScale" priority="12">
      <colorScale>
        <cfvo type="num" val="0"/>
        <cfvo type="num" val="2.5"/>
        <cfvo type="num" val="5"/>
        <color rgb="00F4CCCC"/>
        <color rgb="00FFF2CC"/>
        <color rgb="00B7E1CD"/>
      </colorScale>
    </cfRule>
  </conditionalFormatting>
  <conditionalFormatting sqref="E69:I71">
    <cfRule type="colorScale" priority="13">
      <colorScale>
        <cfvo type="num" val="0"/>
        <cfvo type="num" val="2.5"/>
        <cfvo type="num" val="5"/>
        <color rgb="00F4CCCC"/>
        <color rgb="00FFF2CC"/>
        <color rgb="00B7E1CD"/>
      </colorScale>
    </cfRule>
  </conditionalFormatting>
  <conditionalFormatting sqref="E76:I77">
    <cfRule type="colorScale" priority="14">
      <colorScale>
        <cfvo type="num" val="0"/>
        <cfvo type="num" val="2.5"/>
        <cfvo type="num" val="5"/>
        <color rgb="00F4CCCC"/>
        <color rgb="00FFF2CC"/>
        <color rgb="00B7E1CD"/>
      </colorScale>
    </cfRule>
  </conditionalFormatting>
  <conditionalFormatting sqref="E80:I80">
    <cfRule type="cellIs" priority="15" operator="greaterThanOrEqual" dxfId="4">
      <formula>70</formula>
    </cfRule>
    <cfRule type="cellIs" priority="16" operator="between" dxfId="5">
      <formula>50</formula>
      <formula>69.99</formula>
    </cfRule>
    <cfRule type="cellIs" priority="17" operator="lessThan" dxfId="6">
      <formula>50</formula>
    </cfRule>
  </conditionalFormatting>
  <conditionalFormatting sqref="E81:I81">
    <cfRule type="cellIs" priority="18" operator="equal" dxfId="2">
      <formula>"PROCEED"</formula>
    </cfRule>
    <cfRule type="cellIs" priority="19" operator="equal" dxfId="7">
      <formula>"BORDERLINE"</formula>
    </cfRule>
    <cfRule type="cellIs" priority="20" operator="equal" dxfId="1">
      <formula>"DECLINE"</formula>
    </cfRule>
    <cfRule type="cellIs" priority="21" operator="equal" dxfId="3">
      <formula>"FAILED GATE"</formula>
    </cfRule>
  </conditionalFormatting>
  <dataValidations count="2">
    <dataValidation sqref="E6:I9" showDropDown="0" showInputMessage="0" showErrorMessage="0" allowBlank="1" type="list">
      <formula1>"Pass,Fail"</formula1>
    </dataValidation>
    <dataValidation sqref="E15:I17 E22:I24 E29:I31 E36:I38 E43:I45 E50:I51 E56:I58 E63:I64 E69:I71 E76:I77" showDropDown="0" showInputMessage="0" showErrorMessage="1" allowBlank="0" errorTitle="Score" error="Enter a whole number from 0 (fails) to 5 (best in class)" type="whole" operator="between">
      <formula1>0</formula1>
      <formula2>5</formula2>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tabColor rgb="0013315C"/>
    <outlinePr summaryBelow="1" summaryRight="1"/>
    <pageSetUpPr/>
  </sheetPr>
  <dimension ref="B2:H32"/>
  <sheetViews>
    <sheetView showGridLines="0" workbookViewId="0">
      <pane ySplit="5" topLeftCell="A6" activePane="bottomLeft" state="frozen"/>
      <selection pane="bottomLeft" activeCell="A1" sqref="A1"/>
    </sheetView>
  </sheetViews>
  <sheetFormatPr baseColWidth="8" defaultRowHeight="15"/>
  <cols>
    <col width="2" customWidth="1" min="1" max="1"/>
    <col width="38" customWidth="1" min="2" max="2"/>
    <col width="9" customWidth="1" min="3" max="3"/>
    <col width="15" customWidth="1" min="4" max="4"/>
    <col width="15" customWidth="1" min="5" max="5"/>
    <col width="15" customWidth="1" min="6" max="6"/>
    <col width="15" customWidth="1" min="7" max="7"/>
    <col width="15" customWidth="1" min="8" max="8"/>
    <col width="2" customWidth="1" min="9" max="9"/>
  </cols>
  <sheetData>
    <row r="2" ht="34" customHeight="1">
      <c r="B2" s="13" t="inlineStr">
        <is>
          <t>Vendor Comparison</t>
        </is>
      </c>
      <c r="C2" s="2" t="n"/>
      <c r="D2" s="2" t="n"/>
      <c r="E2" s="2" t="n"/>
      <c r="F2" s="2" t="n"/>
      <c r="G2" s="2" t="n"/>
      <c r="H2" s="2" t="n"/>
    </row>
    <row r="3">
      <c r="B3" s="12">
        <f>"Weighting profile: "&amp;Setup!$C$13&amp;"   |   All figures pull live from the Scoring tab."</f>
        <v/>
      </c>
    </row>
    <row r="5" ht="30" customHeight="1">
      <c r="B5" s="28" t="inlineStr">
        <is>
          <t>Category</t>
        </is>
      </c>
      <c r="C5" s="28" t="inlineStr">
        <is>
          <t>Weight</t>
        </is>
      </c>
      <c r="D5" s="29">
        <f>IF(Setup!$C$6="","Vendor 1",Setup!$C$6)</f>
        <v/>
      </c>
      <c r="E5" s="29">
        <f>IF(Setup!$C$7="","Vendor 2",Setup!$C$7)</f>
        <v/>
      </c>
      <c r="F5" s="29">
        <f>IF(Setup!$C$8="","Vendor 3",Setup!$C$8)</f>
        <v/>
      </c>
      <c r="G5" s="29">
        <f>IF(Setup!$C$9="","Vendor 4",Setup!$C$9)</f>
        <v/>
      </c>
      <c r="H5" s="29">
        <f>IF(Setup!$C$10="","Vendor 5",Setup!$C$10)</f>
        <v/>
      </c>
    </row>
    <row r="6" ht="22" customHeight="1">
      <c r="B6" s="49" t="inlineStr">
        <is>
          <t>Stage 1 gates</t>
        </is>
      </c>
      <c r="C6" s="36" t="n"/>
      <c r="D6" s="26">
        <f>Scoring!E10</f>
        <v/>
      </c>
      <c r="E6" s="26">
        <f>Scoring!F10</f>
        <v/>
      </c>
      <c r="F6" s="26">
        <f>Scoring!G10</f>
        <v/>
      </c>
      <c r="G6" s="26">
        <f>Scoring!H10</f>
        <v/>
      </c>
      <c r="H6" s="26">
        <f>Scoring!I10</f>
        <v/>
      </c>
    </row>
    <row r="7" ht="20" customHeight="1">
      <c r="B7" s="50" t="inlineStr">
        <is>
          <t>1. Coverage &amp; Sourcing Transparency</t>
        </is>
      </c>
      <c r="C7" s="51">
        <f>Setup!$H$16</f>
        <v/>
      </c>
      <c r="D7" s="52">
        <f>Scoring!E18</f>
        <v/>
      </c>
      <c r="E7" s="52">
        <f>Scoring!F18</f>
        <v/>
      </c>
      <c r="F7" s="52">
        <f>Scoring!G18</f>
        <v/>
      </c>
      <c r="G7" s="52">
        <f>Scoring!H18</f>
        <v/>
      </c>
      <c r="H7" s="52">
        <f>Scoring!I18</f>
        <v/>
      </c>
    </row>
    <row r="8" ht="20" customHeight="1">
      <c r="B8" s="53" t="inlineStr">
        <is>
          <t>2. Data Quality &amp; Timestamp Semantics</t>
        </is>
      </c>
      <c r="C8" s="54">
        <f>Setup!$H$17</f>
        <v/>
      </c>
      <c r="D8" s="55">
        <f>Scoring!E25</f>
        <v/>
      </c>
      <c r="E8" s="55">
        <f>Scoring!F25</f>
        <v/>
      </c>
      <c r="F8" s="55">
        <f>Scoring!G25</f>
        <v/>
      </c>
      <c r="G8" s="55">
        <f>Scoring!H25</f>
        <v/>
      </c>
      <c r="H8" s="55">
        <f>Scoring!I25</f>
        <v/>
      </c>
    </row>
    <row r="9" ht="20" customHeight="1">
      <c r="B9" s="50" t="inlineStr">
        <is>
          <t>3. Cloud Latency &amp; Throughput</t>
        </is>
      </c>
      <c r="C9" s="51">
        <f>Setup!$H$18</f>
        <v/>
      </c>
      <c r="D9" s="52">
        <f>Scoring!E32</f>
        <v/>
      </c>
      <c r="E9" s="52">
        <f>Scoring!F32</f>
        <v/>
      </c>
      <c r="F9" s="52">
        <f>Scoring!G32</f>
        <v/>
      </c>
      <c r="G9" s="52">
        <f>Scoring!H32</f>
        <v/>
      </c>
      <c r="H9" s="52">
        <f>Scoring!I32</f>
        <v/>
      </c>
    </row>
    <row r="10" ht="20" customHeight="1">
      <c r="B10" s="53" t="inlineStr">
        <is>
          <t>4. Resilience, SLAs &amp; Failover</t>
        </is>
      </c>
      <c r="C10" s="54">
        <f>Setup!$H$19</f>
        <v/>
      </c>
      <c r="D10" s="55">
        <f>Scoring!E39</f>
        <v/>
      </c>
      <c r="E10" s="55">
        <f>Scoring!F39</f>
        <v/>
      </c>
      <c r="F10" s="55">
        <f>Scoring!G39</f>
        <v/>
      </c>
      <c r="G10" s="55">
        <f>Scoring!H39</f>
        <v/>
      </c>
      <c r="H10" s="55">
        <f>Scoring!I39</f>
        <v/>
      </c>
    </row>
    <row r="11" ht="20" customHeight="1">
      <c r="B11" s="50" t="inlineStr">
        <is>
          <t>5. APIs, Schemas &amp; AI Readiness</t>
        </is>
      </c>
      <c r="C11" s="51">
        <f>Setup!$H$20</f>
        <v/>
      </c>
      <c r="D11" s="52">
        <f>Scoring!E46</f>
        <v/>
      </c>
      <c r="E11" s="52">
        <f>Scoring!F46</f>
        <v/>
      </c>
      <c r="F11" s="52">
        <f>Scoring!G46</f>
        <v/>
      </c>
      <c r="G11" s="52">
        <f>Scoring!H46</f>
        <v/>
      </c>
      <c r="H11" s="52">
        <f>Scoring!I46</f>
        <v/>
      </c>
    </row>
    <row r="12" ht="20" customHeight="1">
      <c r="B12" s="53" t="inlineStr">
        <is>
          <t>6. Historical Data &amp; Symbology Parity</t>
        </is>
      </c>
      <c r="C12" s="54">
        <f>Setup!$H$21</f>
        <v/>
      </c>
      <c r="D12" s="55">
        <f>Scoring!E52</f>
        <v/>
      </c>
      <c r="E12" s="55">
        <f>Scoring!F52</f>
        <v/>
      </c>
      <c r="F12" s="55">
        <f>Scoring!G52</f>
        <v/>
      </c>
      <c r="G12" s="55">
        <f>Scoring!H52</f>
        <v/>
      </c>
      <c r="H12" s="55">
        <f>Scoring!I52</f>
        <v/>
      </c>
    </row>
    <row r="13" ht="20" customHeight="1">
      <c r="B13" s="50" t="inlineStr">
        <is>
          <t>7. Licensing, IP &amp; Exit Economics</t>
        </is>
      </c>
      <c r="C13" s="51">
        <f>Setup!$H$22</f>
        <v/>
      </c>
      <c r="D13" s="52">
        <f>Scoring!E59</f>
        <v/>
      </c>
      <c r="E13" s="52">
        <f>Scoring!F59</f>
        <v/>
      </c>
      <c r="F13" s="52">
        <f>Scoring!G59</f>
        <v/>
      </c>
      <c r="G13" s="52">
        <f>Scoring!H59</f>
        <v/>
      </c>
      <c r="H13" s="52">
        <f>Scoring!I59</f>
        <v/>
      </c>
    </row>
    <row r="14" ht="20" customHeight="1">
      <c r="B14" s="53" t="inlineStr">
        <is>
          <t>8. Information Security &amp; Compliance</t>
        </is>
      </c>
      <c r="C14" s="54">
        <f>Setup!$H$23</f>
        <v/>
      </c>
      <c r="D14" s="55">
        <f>Scoring!E65</f>
        <v/>
      </c>
      <c r="E14" s="55">
        <f>Scoring!F65</f>
        <v/>
      </c>
      <c r="F14" s="55">
        <f>Scoring!G65</f>
        <v/>
      </c>
      <c r="G14" s="55">
        <f>Scoring!H65</f>
        <v/>
      </c>
      <c r="H14" s="55">
        <f>Scoring!I65</f>
        <v/>
      </c>
    </row>
    <row r="15" ht="20" customHeight="1">
      <c r="B15" s="50" t="inlineStr">
        <is>
          <t>9. Operational Support &amp; Incident SLA</t>
        </is>
      </c>
      <c r="C15" s="51">
        <f>Setup!$H$24</f>
        <v/>
      </c>
      <c r="D15" s="52">
        <f>Scoring!E72</f>
        <v/>
      </c>
      <c r="E15" s="52">
        <f>Scoring!F72</f>
        <v/>
      </c>
      <c r="F15" s="52">
        <f>Scoring!G72</f>
        <v/>
      </c>
      <c r="G15" s="52">
        <f>Scoring!H72</f>
        <v/>
      </c>
      <c r="H15" s="52">
        <f>Scoring!I72</f>
        <v/>
      </c>
    </row>
    <row r="16" ht="20" customHeight="1">
      <c r="B16" s="53" t="inlineStr">
        <is>
          <t>10. TCO &amp; Commercial Transparency</t>
        </is>
      </c>
      <c r="C16" s="54">
        <f>Setup!$H$25</f>
        <v/>
      </c>
      <c r="D16" s="55">
        <f>Scoring!E78</f>
        <v/>
      </c>
      <c r="E16" s="55">
        <f>Scoring!F78</f>
        <v/>
      </c>
      <c r="F16" s="55">
        <f>Scoring!G78</f>
        <v/>
      </c>
      <c r="G16" s="55">
        <f>Scoring!H78</f>
        <v/>
      </c>
      <c r="H16" s="55">
        <f>Scoring!I78</f>
        <v/>
      </c>
    </row>
    <row r="17" ht="26" customHeight="1">
      <c r="B17" s="56" t="inlineStr">
        <is>
          <t>TOTAL</t>
        </is>
      </c>
      <c r="C17" s="57">
        <f>SUM(C7:C16)</f>
        <v/>
      </c>
      <c r="D17" s="58">
        <f>Scoring!E80</f>
        <v/>
      </c>
      <c r="E17" s="58">
        <f>Scoring!F80</f>
        <v/>
      </c>
      <c r="F17" s="58">
        <f>Scoring!G80</f>
        <v/>
      </c>
      <c r="G17" s="58">
        <f>Scoring!H80</f>
        <v/>
      </c>
      <c r="H17" s="58">
        <f>Scoring!I80</f>
        <v/>
      </c>
    </row>
    <row r="18" ht="22" customHeight="1">
      <c r="B18" s="25" t="inlineStr">
        <is>
          <t>Decision</t>
        </is>
      </c>
      <c r="C18" s="59" t="n"/>
      <c r="D18" s="60">
        <f>Scoring!E81</f>
        <v/>
      </c>
      <c r="E18" s="60">
        <f>Scoring!F81</f>
        <v/>
      </c>
      <c r="F18" s="60">
        <f>Scoring!G81</f>
        <v/>
      </c>
      <c r="G18" s="60">
        <f>Scoring!H81</f>
        <v/>
      </c>
      <c r="H18" s="60">
        <f>Scoring!I81</f>
        <v/>
      </c>
    </row>
    <row r="19" ht="22" customHeight="1">
      <c r="B19" s="25" t="inlineStr">
        <is>
          <t>Rank (gated vendors excluded)</t>
        </is>
      </c>
      <c r="C19" s="59" t="n"/>
      <c r="D19" s="60">
        <f>IF(D18="FAILED GATE","-",RANK(D17,$D$17:$H$17,0))</f>
        <v/>
      </c>
      <c r="E19" s="60">
        <f>IF(E18="FAILED GATE","-",RANK(E17,$D$17:$H$17,0))</f>
        <v/>
      </c>
      <c r="F19" s="60">
        <f>IF(F18="FAILED GATE","-",RANK(F17,$D$17:$H$17,0))</f>
        <v/>
      </c>
      <c r="G19" s="60">
        <f>IF(G18="FAILED GATE","-",RANK(G17,$D$17:$H$17,0))</f>
        <v/>
      </c>
      <c r="H19" s="60">
        <f>IF(H18="FAILED GATE","-",RANK(H17,$D$17:$H$17,0))</f>
        <v/>
      </c>
    </row>
    <row r="21" ht="20" customHeight="1">
      <c r="B21" s="61" t="inlineStr">
        <is>
          <t>Category attainment  (% of available points, independent of weighting)</t>
        </is>
      </c>
      <c r="C21" s="5" t="n"/>
      <c r="D21" s="5" t="n"/>
      <c r="E21" s="5" t="n"/>
      <c r="F21" s="5" t="n"/>
      <c r="G21" s="5" t="n"/>
      <c r="H21" s="5" t="n"/>
    </row>
    <row r="22" ht="24" customHeight="1">
      <c r="B22" s="62" t="inlineStr">
        <is>
          <t>Category</t>
        </is>
      </c>
      <c r="C22" s="63" t="n"/>
      <c r="D22" s="28">
        <f>D5</f>
        <v/>
      </c>
      <c r="E22" s="28">
        <f>E5</f>
        <v/>
      </c>
      <c r="F22" s="28">
        <f>F5</f>
        <v/>
      </c>
      <c r="G22" s="28">
        <f>G5</f>
        <v/>
      </c>
      <c r="H22" s="28">
        <f>H5</f>
        <v/>
      </c>
    </row>
    <row r="23">
      <c r="B23" s="50" t="inlineStr">
        <is>
          <t>Coverage &amp; Sourcing Transparency</t>
        </is>
      </c>
      <c r="C23" s="64" t="n"/>
      <c r="D23" s="65">
        <f>IF(Scoring!$J$18=0,0,Scoring!E18/Scoring!$J$18)</f>
        <v/>
      </c>
      <c r="E23" s="65">
        <f>IF(Scoring!$J$18=0,0,Scoring!F18/Scoring!$J$18)</f>
        <v/>
      </c>
      <c r="F23" s="65">
        <f>IF(Scoring!$J$18=0,0,Scoring!G18/Scoring!$J$18)</f>
        <v/>
      </c>
      <c r="G23" s="65">
        <f>IF(Scoring!$J$18=0,0,Scoring!H18/Scoring!$J$18)</f>
        <v/>
      </c>
      <c r="H23" s="65">
        <f>IF(Scoring!$J$18=0,0,Scoring!I18/Scoring!$J$18)</f>
        <v/>
      </c>
    </row>
    <row r="24">
      <c r="B24" s="53" t="inlineStr">
        <is>
          <t>Data Quality &amp; Timestamp Semantics</t>
        </is>
      </c>
      <c r="C24" s="66" t="n"/>
      <c r="D24" s="67">
        <f>IF(Scoring!$J$25=0,0,Scoring!E25/Scoring!$J$25)</f>
        <v/>
      </c>
      <c r="E24" s="67">
        <f>IF(Scoring!$J$25=0,0,Scoring!F25/Scoring!$J$25)</f>
        <v/>
      </c>
      <c r="F24" s="67">
        <f>IF(Scoring!$J$25=0,0,Scoring!G25/Scoring!$J$25)</f>
        <v/>
      </c>
      <c r="G24" s="67">
        <f>IF(Scoring!$J$25=0,0,Scoring!H25/Scoring!$J$25)</f>
        <v/>
      </c>
      <c r="H24" s="67">
        <f>IF(Scoring!$J$25=0,0,Scoring!I25/Scoring!$J$25)</f>
        <v/>
      </c>
    </row>
    <row r="25">
      <c r="B25" s="50" t="inlineStr">
        <is>
          <t>Cloud Latency &amp; Throughput</t>
        </is>
      </c>
      <c r="C25" s="64" t="n"/>
      <c r="D25" s="65">
        <f>IF(Scoring!$J$32=0,0,Scoring!E32/Scoring!$J$32)</f>
        <v/>
      </c>
      <c r="E25" s="65">
        <f>IF(Scoring!$J$32=0,0,Scoring!F32/Scoring!$J$32)</f>
        <v/>
      </c>
      <c r="F25" s="65">
        <f>IF(Scoring!$J$32=0,0,Scoring!G32/Scoring!$J$32)</f>
        <v/>
      </c>
      <c r="G25" s="65">
        <f>IF(Scoring!$J$32=0,0,Scoring!H32/Scoring!$J$32)</f>
        <v/>
      </c>
      <c r="H25" s="65">
        <f>IF(Scoring!$J$32=0,0,Scoring!I32/Scoring!$J$32)</f>
        <v/>
      </c>
    </row>
    <row r="26">
      <c r="B26" s="53" t="inlineStr">
        <is>
          <t>Resilience, SLAs &amp; Failover</t>
        </is>
      </c>
      <c r="C26" s="66" t="n"/>
      <c r="D26" s="67">
        <f>IF(Scoring!$J$39=0,0,Scoring!E39/Scoring!$J$39)</f>
        <v/>
      </c>
      <c r="E26" s="67">
        <f>IF(Scoring!$J$39=0,0,Scoring!F39/Scoring!$J$39)</f>
        <v/>
      </c>
      <c r="F26" s="67">
        <f>IF(Scoring!$J$39=0,0,Scoring!G39/Scoring!$J$39)</f>
        <v/>
      </c>
      <c r="G26" s="67">
        <f>IF(Scoring!$J$39=0,0,Scoring!H39/Scoring!$J$39)</f>
        <v/>
      </c>
      <c r="H26" s="67">
        <f>IF(Scoring!$J$39=0,0,Scoring!I39/Scoring!$J$39)</f>
        <v/>
      </c>
    </row>
    <row r="27">
      <c r="B27" s="50" t="inlineStr">
        <is>
          <t>APIs, Schemas &amp; AI Readiness</t>
        </is>
      </c>
      <c r="C27" s="64" t="n"/>
      <c r="D27" s="65">
        <f>IF(Scoring!$J$46=0,0,Scoring!E46/Scoring!$J$46)</f>
        <v/>
      </c>
      <c r="E27" s="65">
        <f>IF(Scoring!$J$46=0,0,Scoring!F46/Scoring!$J$46)</f>
        <v/>
      </c>
      <c r="F27" s="65">
        <f>IF(Scoring!$J$46=0,0,Scoring!G46/Scoring!$J$46)</f>
        <v/>
      </c>
      <c r="G27" s="65">
        <f>IF(Scoring!$J$46=0,0,Scoring!H46/Scoring!$J$46)</f>
        <v/>
      </c>
      <c r="H27" s="65">
        <f>IF(Scoring!$J$46=0,0,Scoring!I46/Scoring!$J$46)</f>
        <v/>
      </c>
    </row>
    <row r="28">
      <c r="B28" s="53" t="inlineStr">
        <is>
          <t>Historical Data &amp; Symbology Parity</t>
        </is>
      </c>
      <c r="C28" s="66" t="n"/>
      <c r="D28" s="67">
        <f>IF(Scoring!$J$52=0,0,Scoring!E52/Scoring!$J$52)</f>
        <v/>
      </c>
      <c r="E28" s="67">
        <f>IF(Scoring!$J$52=0,0,Scoring!F52/Scoring!$J$52)</f>
        <v/>
      </c>
      <c r="F28" s="67">
        <f>IF(Scoring!$J$52=0,0,Scoring!G52/Scoring!$J$52)</f>
        <v/>
      </c>
      <c r="G28" s="67">
        <f>IF(Scoring!$J$52=0,0,Scoring!H52/Scoring!$J$52)</f>
        <v/>
      </c>
      <c r="H28" s="67">
        <f>IF(Scoring!$J$52=0,0,Scoring!I52/Scoring!$J$52)</f>
        <v/>
      </c>
    </row>
    <row r="29">
      <c r="B29" s="50" t="inlineStr">
        <is>
          <t>Licensing, IP &amp; Exit Economics</t>
        </is>
      </c>
      <c r="C29" s="64" t="n"/>
      <c r="D29" s="65">
        <f>IF(Scoring!$J$59=0,0,Scoring!E59/Scoring!$J$59)</f>
        <v/>
      </c>
      <c r="E29" s="65">
        <f>IF(Scoring!$J$59=0,0,Scoring!F59/Scoring!$J$59)</f>
        <v/>
      </c>
      <c r="F29" s="65">
        <f>IF(Scoring!$J$59=0,0,Scoring!G59/Scoring!$J$59)</f>
        <v/>
      </c>
      <c r="G29" s="65">
        <f>IF(Scoring!$J$59=0,0,Scoring!H59/Scoring!$J$59)</f>
        <v/>
      </c>
      <c r="H29" s="65">
        <f>IF(Scoring!$J$59=0,0,Scoring!I59/Scoring!$J$59)</f>
        <v/>
      </c>
    </row>
    <row r="30">
      <c r="B30" s="53" t="inlineStr">
        <is>
          <t>Information Security &amp; Compliance</t>
        </is>
      </c>
      <c r="C30" s="66" t="n"/>
      <c r="D30" s="67">
        <f>IF(Scoring!$J$65=0,0,Scoring!E65/Scoring!$J$65)</f>
        <v/>
      </c>
      <c r="E30" s="67">
        <f>IF(Scoring!$J$65=0,0,Scoring!F65/Scoring!$J$65)</f>
        <v/>
      </c>
      <c r="F30" s="67">
        <f>IF(Scoring!$J$65=0,0,Scoring!G65/Scoring!$J$65)</f>
        <v/>
      </c>
      <c r="G30" s="67">
        <f>IF(Scoring!$J$65=0,0,Scoring!H65/Scoring!$J$65)</f>
        <v/>
      </c>
      <c r="H30" s="67">
        <f>IF(Scoring!$J$65=0,0,Scoring!I65/Scoring!$J$65)</f>
        <v/>
      </c>
    </row>
    <row r="31">
      <c r="B31" s="50" t="inlineStr">
        <is>
          <t>Operational Support &amp; Incident SLA</t>
        </is>
      </c>
      <c r="C31" s="64" t="n"/>
      <c r="D31" s="65">
        <f>IF(Scoring!$J$72=0,0,Scoring!E72/Scoring!$J$72)</f>
        <v/>
      </c>
      <c r="E31" s="65">
        <f>IF(Scoring!$J$72=0,0,Scoring!F72/Scoring!$J$72)</f>
        <v/>
      </c>
      <c r="F31" s="65">
        <f>IF(Scoring!$J$72=0,0,Scoring!G72/Scoring!$J$72)</f>
        <v/>
      </c>
      <c r="G31" s="65">
        <f>IF(Scoring!$J$72=0,0,Scoring!H72/Scoring!$J$72)</f>
        <v/>
      </c>
      <c r="H31" s="65">
        <f>IF(Scoring!$J$72=0,0,Scoring!I72/Scoring!$J$72)</f>
        <v/>
      </c>
    </row>
    <row r="32">
      <c r="B32" s="53" t="inlineStr">
        <is>
          <t>TCO &amp; Commercial Transparency</t>
        </is>
      </c>
      <c r="C32" s="66" t="n"/>
      <c r="D32" s="67">
        <f>IF(Scoring!$J$78=0,0,Scoring!E78/Scoring!$J$78)</f>
        <v/>
      </c>
      <c r="E32" s="67">
        <f>IF(Scoring!$J$78=0,0,Scoring!F78/Scoring!$J$78)</f>
        <v/>
      </c>
      <c r="F32" s="67">
        <f>IF(Scoring!$J$78=0,0,Scoring!G78/Scoring!$J$78)</f>
        <v/>
      </c>
      <c r="G32" s="67">
        <f>IF(Scoring!$J$78=0,0,Scoring!H78/Scoring!$J$78)</f>
        <v/>
      </c>
      <c r="H32" s="67">
        <f>IF(Scoring!$J$78=0,0,Scoring!I78/Scoring!$J$78)</f>
        <v/>
      </c>
    </row>
  </sheetData>
  <mergeCells count="2">
    <mergeCell ref="B21:H21"/>
    <mergeCell ref="B2:H2"/>
  </mergeCells>
  <conditionalFormatting sqref="D6:H6">
    <cfRule type="cellIs" priority="1" operator="equal" dxfId="3">
      <formula>"FAILED"</formula>
    </cfRule>
    <cfRule type="cellIs" priority="2" operator="equal" dxfId="2">
      <formula>"CLEARED"</formula>
    </cfRule>
  </conditionalFormatting>
  <conditionalFormatting sqref="D18:H18">
    <cfRule type="cellIs" priority="3" operator="equal" dxfId="2">
      <formula>"PROCEED"</formula>
    </cfRule>
    <cfRule type="cellIs" priority="4" operator="equal" dxfId="7">
      <formula>"BORDERLINE"</formula>
    </cfRule>
    <cfRule type="cellIs" priority="5" operator="equal" dxfId="1">
      <formula>"DECLINE"</formula>
    </cfRule>
    <cfRule type="cellIs" priority="6" operator="equal" dxfId="3">
      <formula>"FAILED GATE"</formula>
    </cfRule>
  </conditionalFormatting>
  <conditionalFormatting sqref="D23:H32">
    <cfRule type="colorScale" priority="7">
      <colorScale>
        <cfvo type="num" val="0"/>
        <cfvo type="num" val="0.5"/>
        <cfvo type="num" val="1"/>
        <color rgb="00F4CCCC"/>
        <color rgb="00FFF2CC"/>
        <color rgb="00B7E1CD"/>
      </colorScale>
    </cfRule>
  </conditionalFormatting>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tabColor rgb="00C9A84C"/>
    <outlinePr summaryBelow="1" summaryRight="1"/>
    <pageSetUpPr/>
  </sheetPr>
  <dimension ref="B2:I16"/>
  <sheetViews>
    <sheetView showGridLines="0" workbookViewId="0">
      <pane ySplit="5" topLeftCell="A6" activePane="bottomLeft" state="frozen"/>
      <selection pane="bottomLeft" activeCell="A1" sqref="A1"/>
    </sheetView>
  </sheetViews>
  <sheetFormatPr baseColWidth="8" defaultRowHeight="15"/>
  <cols>
    <col width="2" customWidth="1" min="1" max="1"/>
    <col width="26" customWidth="1" min="2" max="2"/>
    <col width="36" customWidth="1" min="3" max="3"/>
    <col width="44" customWidth="1" min="4" max="4"/>
    <col width="14" customWidth="1" min="5" max="5"/>
    <col width="14" customWidth="1" min="6" max="6"/>
    <col width="14" customWidth="1" min="7" max="7"/>
    <col width="14" customWidth="1" min="8" max="8"/>
    <col width="14" customWidth="1" min="9" max="9"/>
  </cols>
  <sheetData>
    <row r="2" ht="34" customHeight="1">
      <c r="B2" s="13" t="inlineStr">
        <is>
          <t>The 48-Hour Trial  |  vendors scoring 70 or more</t>
        </is>
      </c>
      <c r="C2" s="2" t="n"/>
      <c r="D2" s="2" t="n"/>
      <c r="E2" s="2" t="n"/>
      <c r="F2" s="2" t="n"/>
      <c r="G2" s="2" t="n"/>
      <c r="H2" s="2" t="n"/>
      <c r="I2" s="2" t="n"/>
    </row>
    <row r="3">
      <c r="B3" s="12" t="inlineStr">
        <is>
          <t>Record Pass, Fail or a measured value for each test. Run all three before anything goes to legal.</t>
        </is>
      </c>
    </row>
    <row r="5" ht="30" customHeight="1">
      <c r="B5" s="28" t="inlineStr">
        <is>
          <t>Test</t>
        </is>
      </c>
      <c r="C5" s="28" t="inlineStr">
        <is>
          <t>Action</t>
        </is>
      </c>
      <c r="D5" s="28" t="inlineStr">
        <is>
          <t>Measure</t>
        </is>
      </c>
      <c r="E5" s="29">
        <f>IF(Setup!$C$6="","Vendor 1",Setup!$C$6)</f>
        <v/>
      </c>
      <c r="F5" s="29">
        <f>IF(Setup!$C$7="","Vendor 2",Setup!$C$7)</f>
        <v/>
      </c>
      <c r="G5" s="29">
        <f>IF(Setup!$C$8="","Vendor 3",Setup!$C$8)</f>
        <v/>
      </c>
      <c r="H5" s="29">
        <f>IF(Setup!$C$9="","Vendor 4",Setup!$C$9)</f>
        <v/>
      </c>
      <c r="I5" s="29">
        <f>IF(Setup!$C$10="","Vendor 5",Setup!$C$10)</f>
        <v/>
      </c>
    </row>
    <row r="6" ht="60" customHeight="1">
      <c r="B6" s="41" t="inlineStr">
        <is>
          <t>The kill test</t>
        </is>
      </c>
      <c r="C6" s="31" t="inlineStr">
        <is>
          <t>Cut the connection in the middle of the day.</t>
        </is>
      </c>
      <c r="D6" s="32" t="inlineStr">
        <is>
          <t>How the feed recovers, whether sequence numbers let you fill the gap, how long it takes.</t>
        </is>
      </c>
      <c r="E6" s="68" t="n"/>
      <c r="F6" s="68" t="n"/>
      <c r="G6" s="68" t="n"/>
      <c r="H6" s="68" t="n"/>
      <c r="I6" s="68" t="n"/>
    </row>
    <row r="7" ht="60" customHeight="1">
      <c r="B7" s="41" t="inlineStr">
        <is>
          <t>The stale test</t>
        </is>
      </c>
      <c r="C7" s="31" t="inlineStr">
        <is>
          <t>Force or simulate the vendor's source stopping.</t>
        </is>
      </c>
      <c r="D7" s="32" t="inlineStr">
        <is>
          <t>Old prices keep their old timestamps; after the time limit the feed returns an error instead of old prices.</t>
        </is>
      </c>
      <c r="E7" s="68" t="n"/>
      <c r="F7" s="68" t="n"/>
      <c r="G7" s="68" t="n"/>
      <c r="H7" s="68" t="n"/>
      <c r="I7" s="68" t="n"/>
    </row>
    <row r="8" ht="60" customHeight="1">
      <c r="B8" s="41" t="inlineStr">
        <is>
          <t>The surprise support ticket</t>
        </is>
      </c>
      <c r="C8" s="31" t="inlineStr">
        <is>
          <t>Send a real technical question at an awkward hour (Sunday open).</t>
        </is>
      </c>
      <c r="D8" s="32" t="inlineStr">
        <is>
          <t>Time to first reply; engineer or script.</t>
        </is>
      </c>
      <c r="E8" s="68" t="n"/>
      <c r="F8" s="68" t="n"/>
      <c r="G8" s="68" t="n"/>
      <c r="H8" s="68" t="n"/>
      <c r="I8" s="68" t="n"/>
    </row>
    <row r="10">
      <c r="B10" s="14" t="inlineStr">
        <is>
          <t>Notes</t>
        </is>
      </c>
    </row>
    <row r="11">
      <c r="B11" s="68" t="n"/>
      <c r="C11" s="34" t="n"/>
      <c r="D11" s="34" t="n"/>
      <c r="E11" s="34" t="n"/>
      <c r="F11" s="34" t="n"/>
      <c r="G11" s="34" t="n"/>
      <c r="H11" s="34" t="n"/>
      <c r="I11" s="34" t="n"/>
    </row>
    <row r="12">
      <c r="B12" s="34" t="n"/>
      <c r="C12" s="34" t="n"/>
      <c r="D12" s="34" t="n"/>
      <c r="E12" s="34" t="n"/>
      <c r="F12" s="34" t="n"/>
      <c r="G12" s="34" t="n"/>
      <c r="H12" s="34" t="n"/>
      <c r="I12" s="34" t="n"/>
    </row>
    <row r="13">
      <c r="B13" s="34" t="n"/>
      <c r="C13" s="34" t="n"/>
      <c r="D13" s="34" t="n"/>
      <c r="E13" s="34" t="n"/>
      <c r="F13" s="34" t="n"/>
      <c r="G13" s="34" t="n"/>
      <c r="H13" s="34" t="n"/>
      <c r="I13" s="34" t="n"/>
    </row>
    <row r="14">
      <c r="B14" s="34" t="n"/>
      <c r="C14" s="34" t="n"/>
      <c r="D14" s="34" t="n"/>
      <c r="E14" s="34" t="n"/>
      <c r="F14" s="34" t="n"/>
      <c r="G14" s="34" t="n"/>
      <c r="H14" s="34" t="n"/>
      <c r="I14" s="34" t="n"/>
    </row>
    <row r="15">
      <c r="B15" s="34" t="n"/>
      <c r="C15" s="34" t="n"/>
      <c r="D15" s="34" t="n"/>
      <c r="E15" s="34" t="n"/>
      <c r="F15" s="34" t="n"/>
      <c r="G15" s="34" t="n"/>
      <c r="H15" s="34" t="n"/>
      <c r="I15" s="34" t="n"/>
    </row>
    <row r="16">
      <c r="B16" s="34" t="n"/>
      <c r="C16" s="34" t="n"/>
      <c r="D16" s="34" t="n"/>
      <c r="E16" s="34" t="n"/>
      <c r="F16" s="34" t="n"/>
      <c r="G16" s="34" t="n"/>
      <c r="H16" s="34" t="n"/>
      <c r="I16" s="34" t="n"/>
    </row>
  </sheetData>
  <mergeCells count="2">
    <mergeCell ref="B11:I16"/>
    <mergeCell ref="B2:I2"/>
  </mergeCells>
  <pageMargins left="0.75" right="0.75" top="1" bottom="1" header="0.5" footer="0.5"/>
</worksheet>
</file>

<file path=xl/worksheets/sheet6.xml><?xml version="1.0" encoding="utf-8"?>
<worksheet xmlns="http://schemas.openxmlformats.org/spreadsheetml/2006/main">
  <sheetPr>
    <tabColor rgb="006B6B6B"/>
    <outlinePr summaryBelow="1" summaryRight="1"/>
    <pageSetUpPr fitToPage="1"/>
  </sheetPr>
  <dimension ref="B2:G36"/>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2" customWidth="1" min="1" max="1"/>
    <col width="7" customWidth="1" min="2" max="2"/>
    <col width="30" customWidth="1" min="3" max="3"/>
    <col width="40" customWidth="1" min="4" max="4"/>
    <col width="56" customWidth="1" min="5" max="5"/>
    <col width="55" customWidth="1" min="6" max="6"/>
    <col width="16" customWidth="1" min="7" max="7"/>
    <col width="2" customWidth="1" min="8" max="8"/>
  </cols>
  <sheetData>
    <row r="2" ht="34" customHeight="1">
      <c r="B2" s="13" t="inlineStr">
        <is>
          <t>Vendor Questionnaire  |  send this tab to each vendor</t>
        </is>
      </c>
      <c r="C2" s="2" t="n"/>
      <c r="D2" s="2" t="n"/>
      <c r="E2" s="2" t="n"/>
      <c r="F2" s="2" t="n"/>
      <c r="G2" s="2" t="n"/>
    </row>
    <row r="3">
      <c r="B3" s="12" t="inlineStr">
        <is>
          <t>Responses in writing only. Demo calls are supplementary. Gates G1 to G4 are pass/fail; unanswered criteria score zero.</t>
        </is>
      </c>
    </row>
    <row r="5" ht="28" customHeight="1">
      <c r="B5" s="28" t="inlineStr">
        <is>
          <t>Ref</t>
        </is>
      </c>
      <c r="C5" s="28" t="inlineStr">
        <is>
          <t>Section</t>
        </is>
      </c>
      <c r="D5" s="28" t="inlineStr">
        <is>
          <t>Criterion</t>
        </is>
      </c>
      <c r="E5" s="28" t="inlineStr">
        <is>
          <t>Pass criteria / what good looks like</t>
        </is>
      </c>
      <c r="F5" s="28" t="inlineStr">
        <is>
          <t>Vendor response</t>
        </is>
      </c>
      <c r="G5" s="28" t="inlineStr">
        <is>
          <t>Evidence attached?</t>
        </is>
      </c>
    </row>
    <row r="6" ht="48" customHeight="1">
      <c r="B6" s="69" t="inlineStr">
        <is>
          <t>G1</t>
        </is>
      </c>
      <c r="C6" s="70" t="inlineStr">
        <is>
          <t>Stage 1 gate</t>
        </is>
      </c>
      <c r="D6" s="71" t="inlineStr">
        <is>
          <t>Written answers: every question answered in writing</t>
        </is>
      </c>
      <c r="E6" s="72" t="inlineStr">
        <is>
          <t>A sales demo is fine as an extra. A vendor that will only answer out loud has decided what you are allowed to check.</t>
        </is>
      </c>
      <c r="F6" s="68" t="n"/>
      <c r="G6" s="73" t="n"/>
    </row>
    <row r="7" ht="48" customHeight="1">
      <c r="B7" s="69" t="inlineStr">
        <is>
          <t>G2</t>
        </is>
      </c>
      <c r="C7" s="70" t="inlineStr">
        <is>
          <t>Stage 1 gate</t>
        </is>
      </c>
      <c r="D7" s="71" t="inlineStr">
        <is>
          <t>Tick transparency: published figures on how many price updates were delivered</t>
        </is>
      </c>
      <c r="E7" s="72" t="inlineStr">
        <is>
          <t>Five busiest pairs, last 30 days, defined as ticks delivered to clients divided by ticks accepted into the feed, ideally with the count of ticks the quality filters rejected and why.</t>
        </is>
      </c>
      <c r="F7" s="68" t="n"/>
      <c r="G7" s="73" t="n"/>
    </row>
    <row r="8" ht="48" customHeight="1">
      <c r="B8" s="69" t="inlineStr">
        <is>
          <t>G3</t>
        </is>
      </c>
      <c r="C8" s="70" t="inlineStr">
        <is>
          <t>Stage 1 gate</t>
        </is>
      </c>
      <c r="D8" s="71" t="inlineStr">
        <is>
          <t>Speed as percentiles: latency as p50, p95 and p99</t>
        </is>
      </c>
      <c r="E8" s="72" t="inlineStr">
        <is>
          <t>p99 means 99 of 100 updates arrived within that time. An 'average' or 'up to X ms' figure alone means the vendor has not measured under pressure.</t>
        </is>
      </c>
      <c r="F8" s="68" t="n"/>
      <c r="G8" s="73" t="n"/>
    </row>
    <row r="9" ht="48" customHeight="1">
      <c r="B9" s="69" t="inlineStr">
        <is>
          <t>G4</t>
        </is>
      </c>
      <c r="C9" s="70" t="inlineStr">
        <is>
          <t>Stage 1 gate</t>
        </is>
      </c>
      <c r="D9" s="71" t="inlineStr">
        <is>
          <t>Change policy: a written policy on API changes</t>
        </is>
      </c>
      <c r="E9" s="72" t="inlineStr">
        <is>
          <t>Either a promise never to make changes that break existing code, or at least 90 days written notice before one.</t>
        </is>
      </c>
      <c r="F9" s="68" t="n"/>
      <c r="G9" s="73" t="n"/>
    </row>
    <row r="10" ht="48" customHeight="1">
      <c r="B10" s="30" t="inlineStr">
        <is>
          <t>1.1</t>
        </is>
      </c>
      <c r="C10" s="74" t="inlineStr">
        <is>
          <t>Coverage &amp; Sourcing Transparency</t>
        </is>
      </c>
      <c r="D10" s="41" t="inlineStr">
        <is>
          <t>Real versus calculated prices (contributed vs derived) (4 pts)</t>
        </is>
      </c>
      <c r="E10" s="32" t="inlineStr">
        <is>
          <t>Which pairs are quoted directly by banks and which the vendor works out from two other pairs (EUR/CHF from EUR/USD and USD/CHF). Barely matters for majors; the whole story for minors and exotics. Score low if '100+ sources' is claimed with nothing behind it.</t>
        </is>
      </c>
      <c r="F10" s="68" t="n"/>
      <c r="G10" s="73" t="n"/>
    </row>
    <row r="11" ht="48" customHeight="1">
      <c r="B11" s="30" t="inlineStr">
        <is>
          <t>1.2</t>
        </is>
      </c>
      <c r="C11" s="74" t="inlineStr">
        <is>
          <t>Coverage &amp; Sourcing Transparency</t>
        </is>
      </c>
      <c r="D11" s="41" t="inlineStr">
        <is>
          <t>Where the prices come from (upstream concentration) (3 pts)</t>
        </is>
      </c>
      <c r="E11" s="32" t="inlineStr">
        <is>
          <t>How many sources feed each pair, what share comes from the biggest one, and what happens to the price if that source goes quiet.</t>
        </is>
      </c>
      <c r="F11" s="68" t="n"/>
      <c r="G11" s="73" t="n"/>
    </row>
    <row r="12" ht="48" customHeight="1">
      <c r="B12" s="30" t="inlineStr">
        <is>
          <t>1.3</t>
        </is>
      </c>
      <c r="C12" s="74" t="inlineStr">
        <is>
          <t>Coverage &amp; Sourcing Transparency</t>
        </is>
      </c>
      <c r="D12" s="41" t="inlineStr">
        <is>
          <t>Quiet hours (session continuity) (3 pts)</t>
        </is>
      </c>
      <c r="E12" s="32" t="inlineStr">
        <is>
          <t>Tick rates and spreads in the Asian session, Friday close and Sunday open, not a daily average. Metals, indices or crypto on the same connection, symbols and contract.</t>
        </is>
      </c>
      <c r="F12" s="68" t="n"/>
      <c r="G12" s="73" t="n"/>
    </row>
    <row r="13" ht="48" customHeight="1">
      <c r="B13" s="69" t="inlineStr">
        <is>
          <t>2.1</t>
        </is>
      </c>
      <c r="C13" s="70" t="inlineStr">
        <is>
          <t>Data Quality &amp; Timestamp Semantics</t>
        </is>
      </c>
      <c r="D13" s="71" t="inlineStr">
        <is>
          <t>What the timestamp means (4 pts)</t>
        </is>
      </c>
      <c r="E13" s="72" t="inlineStr">
        <is>
          <t>Which time you get: when the bank created the price, or when the vendor received or sent it. Its precision (seconds, milliseconds). How server clocks are kept accurate (NTP or PTP, stated drift limit). RTS 25 clock rules are yours, not theirs; you need a time you can line up with your own records.</t>
        </is>
      </c>
      <c r="F13" s="68" t="n"/>
      <c r="G13" s="73" t="n"/>
    </row>
    <row r="14" ht="48" customHeight="1">
      <c r="B14" s="69" t="inlineStr">
        <is>
          <t>2.2</t>
        </is>
      </c>
      <c r="C14" s="70" t="inlineStr">
        <is>
          <t>Data Quality &amp; Timestamp Semantics</t>
        </is>
      </c>
      <c r="D14" s="71" t="inlineStr">
        <is>
          <t>Catching bad prices (outlier suppression) (4 pts)</t>
        </is>
      </c>
      <c r="E14" s="72" t="inlineStr">
        <is>
          <t>What filters catch a price ten times too high, a buy above a sell, or a quote that stopped updating. Ask for the method in outline. 'Proprietary quality controls' gives nothing to score.</t>
        </is>
      </c>
      <c r="F14" s="68" t="n"/>
      <c r="G14" s="73" t="n"/>
    </row>
    <row r="15" ht="48" customHeight="1">
      <c r="B15" s="69" t="inlineStr">
        <is>
          <t>2.3</t>
        </is>
      </c>
      <c r="C15" s="70" t="inlineStr">
        <is>
          <t>Data Quality &amp; Timestamp Semantics</t>
        </is>
      </c>
      <c r="D15" s="71" t="inlineStr">
        <is>
          <t>Stale prices (4 pts)</t>
        </is>
      </c>
      <c r="E15" s="72" t="inlineStr">
        <is>
          <t>A timestamp on each price, not one per response. A cached price must keep its old timestamp and, after a set time limit (TTL), the vendor must return an error rather than keep serving it.</t>
        </is>
      </c>
      <c r="F15" s="68" t="n"/>
      <c r="G15" s="73" t="n"/>
    </row>
    <row r="16" ht="48" customHeight="1">
      <c r="B16" s="30" t="inlineStr">
        <is>
          <t>3.1</t>
        </is>
      </c>
      <c r="C16" s="74" t="inlineStr">
        <is>
          <t>Cloud Latency &amp; Throughput</t>
        </is>
      </c>
      <c r="D16" s="41" t="inlineStr">
        <is>
          <t>Speed from your cloud region (p99) (6 pts)</t>
        </is>
      </c>
      <c r="E16" s="32" t="inlineStr">
        <is>
          <t>p99 latency over WebSocket measured from a client in the cloud region you name in the RFP. Servers in several regions, all live, score highest. A figure from a data centre next to the exchange answers a different question.</t>
        </is>
      </c>
      <c r="F16" s="68" t="n"/>
      <c r="G16" s="73" t="n"/>
    </row>
    <row r="17" ht="48" customHeight="1">
      <c r="B17" s="30" t="inlineStr">
        <is>
          <t>3.2</t>
        </is>
      </c>
      <c r="C17" s="74" t="inlineStr">
        <is>
          <t>Cloud Latency &amp; Throughput</t>
        </is>
      </c>
      <c r="D17" s="41" t="inlineStr">
        <is>
          <t>Behaviour under pressure (burst load) (5 pts)</t>
        </is>
      </c>
      <c r="E17" s="32" t="inlineStr">
        <is>
          <t>Updates per second before dropping or merging starts, limits on pairs and connections, and what happens at those limits during US jobs data, inflation data or rate decisions. Drops recorded and reported; silent drops score low.</t>
        </is>
      </c>
      <c r="F17" s="68" t="n"/>
      <c r="G17" s="73" t="n"/>
    </row>
    <row r="18" ht="48" customHeight="1">
      <c r="B18" s="30" t="inlineStr">
        <is>
          <t>3.3</t>
        </is>
      </c>
      <c r="C18" s="74" t="inlineStr">
        <is>
          <t>Cloud Latency &amp; Throughput</t>
        </is>
      </c>
      <c r="D18" s="41" t="inlineStr">
        <is>
          <t>Reconnecting (sequence numbers) (4 pts)</t>
        </is>
      </c>
      <c r="E18" s="32" t="inlineStr">
        <is>
          <t>A sequence number on every message so your software can request exactly the updates it missed after a drop, without hitting a rate limit at the worst moment.</t>
        </is>
      </c>
      <c r="F18" s="68" t="n"/>
      <c r="G18" s="73" t="n"/>
    </row>
    <row r="19" ht="48" customHeight="1">
      <c r="B19" s="69" t="inlineStr">
        <is>
          <t>4.1</t>
        </is>
      </c>
      <c r="C19" s="70" t="inlineStr">
        <is>
          <t>Resilience, SLAs &amp; Failover</t>
        </is>
      </c>
      <c r="D19" s="71" t="inlineStr">
        <is>
          <t>Recovery targets (RTO and RPO) (4 pts)</t>
        </is>
      </c>
      <c r="E19" s="72" t="inlineStr">
        <is>
          <t>RTO: how long until the feed is back after the main region fails. RPO: how much price history is lost. A second region ingesting in parallel, losing nothing, scores highest.</t>
        </is>
      </c>
      <c r="F19" s="68" t="n"/>
      <c r="G19" s="73" t="n"/>
    </row>
    <row r="20" ht="48" customHeight="1">
      <c r="B20" s="69" t="inlineStr">
        <is>
          <t>4.2</t>
        </is>
      </c>
      <c r="C20" s="70" t="inlineStr">
        <is>
          <t>Resilience, SLAs &amp; Failover</t>
        </is>
      </c>
      <c r="D20" s="71" t="inlineStr">
        <is>
          <t>Proof the backup works (4 pts)</t>
        </is>
      </c>
      <c r="E20" s="72" t="inlineStr">
        <is>
          <t>A failover test in the last 12 months with the date and the measured recovery time. A date and a duration, not a target copied from the contract.</t>
        </is>
      </c>
      <c r="F20" s="68" t="n"/>
      <c r="G20" s="73" t="n"/>
    </row>
    <row r="21" ht="48" customHeight="1">
      <c r="B21" s="69" t="inlineStr">
        <is>
          <t>4.3</t>
        </is>
      </c>
      <c r="C21" s="70" t="inlineStr">
        <is>
          <t>Resilience, SLAs &amp; Failover</t>
        </is>
      </c>
      <c r="D21" s="71" t="inlineStr">
        <is>
          <t>How uptime is counted (4 pts)</t>
        </is>
      </c>
      <c r="E21" s="72" t="inlineStr">
        <is>
          <t>Counts whether prices were delivered, not just whether the connection was open. Maintenance counts against uptime. Public status page with history. Right to leave if the SLA is broken repeatedly within 90 days.</t>
        </is>
      </c>
      <c r="F21" s="68" t="n"/>
      <c r="G21" s="73" t="n"/>
    </row>
    <row r="22" ht="48" customHeight="1">
      <c r="B22" s="30" t="inlineStr">
        <is>
          <t>5.1</t>
        </is>
      </c>
      <c r="C22" s="74" t="inlineStr">
        <is>
          <t>APIs, Schemas &amp; AI Readiness</t>
        </is>
      </c>
      <c r="D22" s="41" t="inlineStr">
        <is>
          <t>One feed, several doors (REST, WebSocket, FIX) (4 pts)</t>
        </is>
      </c>
      <c r="E22" s="32" t="inlineStr">
        <is>
          <t>Same prices and symbol names whichever way you connect. Each protocol sold as a separate product with its own contract scores low.</t>
        </is>
      </c>
      <c r="F22" s="68" t="n"/>
      <c r="G22" s="73" t="n"/>
    </row>
    <row r="23" ht="48" customHeight="1">
      <c r="B23" s="30" t="inlineStr">
        <is>
          <t>5.2</t>
        </is>
      </c>
      <c r="C23" s="74" t="inlineStr">
        <is>
          <t>APIs, Schemas &amp; AI Readiness</t>
        </is>
      </c>
      <c r="D23" s="41" t="inlineStr">
        <is>
          <t>Ready for software clients (OpenAPI, MCP) (3 pts)</t>
        </is>
      </c>
      <c r="E23" s="32" t="inlineStr">
        <is>
          <t>An OpenAPI file, an MCP server or similar for AI tools with the same access rules as the normal API, rate limits sized for programs rather than a person refreshing a browser.</t>
        </is>
      </c>
      <c r="F23" s="68" t="n"/>
      <c r="G23" s="73" t="n"/>
    </row>
    <row r="24" ht="48" customHeight="1">
      <c r="B24" s="30" t="inlineStr">
        <is>
          <t>5.3</t>
        </is>
      </c>
      <c r="C24" s="74" t="inlineStr">
        <is>
          <t>APIs, Schemas &amp; AI Readiness</t>
        </is>
      </c>
      <c r="D24" s="41" t="inlineStr">
        <is>
          <t>Getting started (3 pts)</t>
        </is>
      </c>
      <c r="E24" s="32" t="inlineStr">
        <is>
          <t>Test account to live production in under four hours. Weeks of onboarding means the integration will be just as heavy.</t>
        </is>
      </c>
      <c r="F24" s="68" t="n"/>
      <c r="G24" s="73" t="n"/>
    </row>
    <row r="25" ht="48" customHeight="1">
      <c r="B25" s="69" t="inlineStr">
        <is>
          <t>6.1</t>
        </is>
      </c>
      <c r="C25" s="70" t="inlineStr">
        <is>
          <t>Historical Data &amp; Symbology Parity</t>
        </is>
      </c>
      <c r="D25" s="71" t="inlineStr">
        <is>
          <t>Same shape as live (4 pts)</t>
        </is>
      </c>
      <c r="E25" s="72" t="inlineStr">
        <is>
          <t>Historical files use exactly the same field and symbol names as the live feed. Otherwise back-tests test something different from what you trade on.</t>
        </is>
      </c>
      <c r="F25" s="68" t="n"/>
      <c r="G25" s="73" t="n"/>
    </row>
    <row r="26" ht="48" customHeight="1">
      <c r="B26" s="69" t="inlineStr">
        <is>
          <t>6.2</t>
        </is>
      </c>
      <c r="C26" s="70" t="inlineStr">
        <is>
          <t>Historical Data &amp; Symbology Parity</t>
        </is>
      </c>
      <c r="D26" s="71" t="inlineStr">
        <is>
          <t>Depth and portability (4 pts)</t>
        </is>
      </c>
      <c r="E26" s="72" t="inlineStr">
        <is>
          <t>Five years of tick history, ready-made data for stress days (SNB January 2015, March 2020), and the right to download everything in a standard format when the contract ends.</t>
        </is>
      </c>
      <c r="F26" s="68" t="n"/>
      <c r="G26" s="73" t="n"/>
    </row>
    <row r="27" ht="48" customHeight="1">
      <c r="B27" s="30" t="inlineStr">
        <is>
          <t>7.1</t>
        </is>
      </c>
      <c r="C27" s="74" t="inlineStr">
        <is>
          <t>Licensing, IP &amp; Exit Economics</t>
        </is>
      </c>
      <c r="D27" s="41" t="inlineStr">
        <is>
          <t>What you are allowed to do with the data (4 pts)</t>
        </is>
      </c>
      <c r="E27" s="32" t="inlineStr">
        <is>
          <t>Store prices, show them on internal dashboards, display a conversion rate to customers, build analytics, without extra per-user fees. If the licence does not say you can, assume you cannot.</t>
        </is>
      </c>
      <c r="F27" s="68" t="n"/>
      <c r="G27" s="73" t="n"/>
    </row>
    <row r="28" ht="48" customHeight="1">
      <c r="B28" s="30" t="inlineStr">
        <is>
          <t>7.2</t>
        </is>
      </c>
      <c r="C28" s="74" t="inlineStr">
        <is>
          <t>Licensing, IP &amp; Exit Economics</t>
        </is>
      </c>
      <c r="D28" s="41" t="inlineStr">
        <is>
          <t>AI and model training (3 pts)</t>
        </is>
      </c>
      <c r="E28" s="32" t="inlineStr">
        <is>
          <t>Explicit permission to train or fine-tune models on the data. Contracts before 2023 are usually silent, and silence means no.</t>
        </is>
      </c>
      <c r="F28" s="68" t="n"/>
      <c r="G28" s="73" t="n"/>
    </row>
    <row r="29" ht="48" customHeight="1">
      <c r="B29" s="30" t="inlineStr">
        <is>
          <t>7.3</t>
        </is>
      </c>
      <c r="C29" s="74" t="inlineStr">
        <is>
          <t>Licensing, IP &amp; Exit Economics</t>
        </is>
      </c>
      <c r="D29" s="41" t="inlineStr">
        <is>
          <t>The cost of leaving (3 pts)</t>
        </is>
      </c>
      <c r="E29" s="32" t="inlineStr">
        <is>
          <t>Standard formats, no proprietary library you depend on, written help with moving out. Ask what it would cost to leave; whether they answer tells you a lot.</t>
        </is>
      </c>
      <c r="F29" s="68" t="n"/>
      <c r="G29" s="73" t="n"/>
    </row>
    <row r="30" ht="48" customHeight="1">
      <c r="B30" s="69" t="inlineStr">
        <is>
          <t>8.1</t>
        </is>
      </c>
      <c r="C30" s="70" t="inlineStr">
        <is>
          <t>Information Security &amp; Compliance</t>
        </is>
      </c>
      <c r="D30" s="71" t="inlineStr">
        <is>
          <t>Penetration test (5 pts)</t>
        </is>
      </c>
      <c r="E30" s="72" t="inlineStr">
        <is>
          <t>Ask for the most recent test: what was tested, by whom, when, what was found, what was fixed. Judge the findings realistically. Serious items fixed and retested; testers independent of the builders. A frank list of fixed small issues beats a clean summary from an unnamed tester. Will not share even under NDA = red flag. SOC 2 / ISO 27001 adds confidence but does not replace seeing the test.</t>
        </is>
      </c>
      <c r="F30" s="68" t="n"/>
      <c r="G30" s="73" t="n"/>
    </row>
    <row r="31" ht="48" customHeight="1">
      <c r="B31" s="69" t="inlineStr">
        <is>
          <t>8.2</t>
        </is>
      </c>
      <c r="C31" s="70" t="inlineStr">
        <is>
          <t>Information Security &amp; Compliance</t>
        </is>
      </c>
      <c r="D31" s="71" t="inlineStr">
        <is>
          <t>Basic hygiene (3 pts)</t>
        </is>
      </c>
      <c r="E31" s="72" t="inlineStr">
        <is>
          <t>TLS 1.2 or better, HSTS everywhere, no API keys echoed in error messages or redirects, unidentified connections closed within seconds.</t>
        </is>
      </c>
      <c r="F31" s="68" t="n"/>
      <c r="G31" s="73" t="n"/>
    </row>
    <row r="32" ht="48" customHeight="1">
      <c r="B32" s="30" t="inlineStr">
        <is>
          <t>9.1</t>
        </is>
      </c>
      <c r="C32" s="74" t="inlineStr">
        <is>
          <t>Operational Support &amp; Incident SLA</t>
        </is>
      </c>
      <c r="D32" s="41" t="inlineStr">
        <is>
          <t>Reaching an engineer (4 pts)</t>
        </is>
      </c>
      <c r="E32" s="32" t="inlineStr">
        <is>
          <t>A direct 24/7 route to the people who run the feed when it breaks in production. A helpdesk that cannot reach an engineer scores low.</t>
        </is>
      </c>
      <c r="F32" s="68" t="n"/>
      <c r="G32" s="73" t="n"/>
    </row>
    <row r="33" ht="48" customHeight="1">
      <c r="B33" s="30" t="inlineStr">
        <is>
          <t>9.2</t>
        </is>
      </c>
      <c r="C33" s="74" t="inlineStr">
        <is>
          <t>Operational Support &amp; Incident SLA</t>
        </is>
      </c>
      <c r="D33" s="41" t="inlineStr">
        <is>
          <t>Telling you about incidents (2 pts)</t>
        </is>
      </c>
      <c r="E33" s="32" t="inlineStr">
        <is>
          <t>First report within one to two hours of a serious problem; full explanation on a stated timeline.</t>
        </is>
      </c>
      <c r="F33" s="68" t="n"/>
      <c r="G33" s="73" t="n"/>
    </row>
    <row r="34" ht="48" customHeight="1">
      <c r="B34" s="30" t="inlineStr">
        <is>
          <t>9.3</t>
        </is>
      </c>
      <c r="C34" s="74" t="inlineStr">
        <is>
          <t>Operational Support &amp; Incident SLA</t>
        </is>
      </c>
      <c r="D34" s="41" t="inlineStr">
        <is>
          <t>Being open about problems (2 pts)</t>
        </is>
      </c>
      <c r="E34" s="32" t="inlineStr">
        <is>
          <t>A public status page showing what is working and what went wrong in the past.</t>
        </is>
      </c>
      <c r="F34" s="68" t="n"/>
      <c r="G34" s="73" t="n"/>
    </row>
    <row r="35" ht="48" customHeight="1">
      <c r="B35" s="69" t="inlineStr">
        <is>
          <t>10.1</t>
        </is>
      </c>
      <c r="C35" s="70" t="inlineStr">
        <is>
          <t>TCO &amp; Commercial Transparency</t>
        </is>
      </c>
      <c r="D35" s="71" t="inlineStr">
        <is>
          <t>The whole cost (4 pts)</t>
        </is>
      </c>
      <c r="E35" s="72" t="inlineStr">
        <is>
          <t>Three-year total charged by volume or connections rather than number of pairs, including the engineering to connect and the cost of moving away later.</t>
        </is>
      </c>
      <c r="F35" s="68" t="n"/>
      <c r="G35" s="73" t="n"/>
    </row>
    <row r="36" ht="48" customHeight="1">
      <c r="B36" s="69" t="inlineStr">
        <is>
          <t>10.2</t>
        </is>
      </c>
      <c r="C36" s="70" t="inlineStr">
        <is>
          <t>TCO &amp; Commercial Transparency</t>
        </is>
      </c>
      <c r="D36" s="71" t="inlineStr">
        <is>
          <t>No surprises (3 pts)</t>
        </is>
      </c>
      <c r="E36" s="72" t="inlineStr">
        <is>
          <t>Clear limits with gentle slowing when you reach them, not automatic penalty charges. Annual contracts you can end if the vendor fails to deliver.</t>
        </is>
      </c>
      <c r="F36" s="68" t="n"/>
      <c r="G36" s="73" t="n"/>
    </row>
  </sheetData>
  <mergeCells count="1">
    <mergeCell ref="B2:G2"/>
  </mergeCells>
  <dataValidations count="1">
    <dataValidation sqref="G6:G36" showDropDown="0" showInputMessage="0" showErrorMessage="0" allowBlank="1" type="list">
      <formula1>"Yes,No,On request"</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2026-10-21T11:46:49Z</dcterms:created>
  <dcterms:modified xmlns:dcterms="http://purl.org/dc/terms/" xmlns:xsi="http://www.w3.org/2001/XMLSchema-instance" xsi:type="dcterms:W3CDTF">2026-10-21T11:46:49Z</dcterms:modified>
</cp:coreProperties>
</file>